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defaultThemeVersion="124226"/>
  <mc:AlternateContent xmlns:mc="http://schemas.openxmlformats.org/markup-compatibility/2006">
    <mc:Choice Requires="x15">
      <x15ac:absPath xmlns:x15ac="http://schemas.microsoft.com/office/spreadsheetml/2010/11/ac" url="C:\Users\fsaoud\Documents\"/>
    </mc:Choice>
  </mc:AlternateContent>
  <xr:revisionPtr revIDLastSave="0" documentId="13_ncr:1_{88E2A102-FC5B-4636-A590-088A5E9B5ABB}" xr6:coauthVersionLast="47" xr6:coauthVersionMax="47" xr10:uidLastSave="{00000000-0000-0000-0000-000000000000}"/>
  <bookViews>
    <workbookView xWindow="28680" yWindow="-120" windowWidth="29040" windowHeight="15720" xr2:uid="{00000000-000D-0000-FFFF-FFFF00000000}"/>
  </bookViews>
  <sheets>
    <sheet name="Hoja1" sheetId="1" r:id="rId1"/>
  </sheets>
  <definedNames>
    <definedName name="_xlnm.Print_Area" localSheetId="0">Hoja1!$A$1:$T$127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3" i="1" l="1"/>
  <c r="A106" i="1" l="1"/>
  <c r="B66" i="1" l="1"/>
  <c r="B65" i="1"/>
  <c r="O63" i="1"/>
  <c r="L89" i="1"/>
  <c r="B89" i="1"/>
  <c r="I88" i="1"/>
  <c r="A10" i="1" l="1"/>
  <c r="E63" i="1" l="1"/>
  <c r="N62" i="1"/>
  <c r="K62" i="1"/>
  <c r="H62" i="1"/>
  <c r="E62" i="1"/>
  <c r="E21" i="1"/>
  <c r="A124" i="1" l="1"/>
  <c r="L63" i="1" l="1"/>
  <c r="B45" i="1"/>
  <c r="B44" i="1"/>
  <c r="B37" i="1"/>
  <c r="A122" i="1" l="1"/>
  <c r="A121" i="1"/>
  <c r="A120" i="1"/>
  <c r="A114" i="1"/>
  <c r="E115" i="1"/>
  <c r="J88" i="1"/>
  <c r="B88" i="1"/>
  <c r="B36" i="1"/>
  <c r="B35" i="1"/>
  <c r="H56" i="1" l="1"/>
  <c r="E56" i="1"/>
  <c r="M115" i="1" l="1"/>
  <c r="I115" i="1"/>
  <c r="A115" i="1"/>
  <c r="J99" i="1"/>
  <c r="B99" i="1"/>
  <c r="B97" i="1"/>
  <c r="B94" i="1"/>
  <c r="B91" i="1"/>
  <c r="B86" i="1" l="1"/>
  <c r="B62" i="1" l="1"/>
  <c r="B61" i="1"/>
  <c r="B57" i="1"/>
  <c r="B56" i="1" l="1"/>
  <c r="B55" i="1"/>
  <c r="B54" i="1" l="1"/>
  <c r="B52" i="1"/>
  <c r="J50" i="1"/>
  <c r="B51" i="1"/>
  <c r="B50" i="1"/>
  <c r="B49" i="1"/>
  <c r="B47" i="1"/>
  <c r="B43" i="1"/>
  <c r="B42" i="1"/>
  <c r="K32" i="1"/>
  <c r="B38" i="1"/>
  <c r="B33" i="1"/>
  <c r="K40" i="1"/>
  <c r="B40" i="1"/>
  <c r="H38" i="1"/>
  <c r="B32" i="1"/>
  <c r="H27" i="1"/>
  <c r="E27" i="1"/>
  <c r="B27" i="1"/>
  <c r="K25" i="1"/>
  <c r="H25" i="1"/>
  <c r="E25" i="1"/>
  <c r="B25" i="1"/>
  <c r="H23" i="1" l="1"/>
  <c r="E23" i="1"/>
  <c r="B23" i="1"/>
  <c r="H21" i="1"/>
  <c r="B21" i="1"/>
  <c r="B19" i="1"/>
  <c r="B17" i="1"/>
  <c r="B15" i="1"/>
  <c r="C13" i="1"/>
</calcChain>
</file>

<file path=xl/sharedStrings.xml><?xml version="1.0" encoding="utf-8"?>
<sst xmlns="http://schemas.openxmlformats.org/spreadsheetml/2006/main" count="225" uniqueCount="183">
  <si>
    <t>ESP</t>
  </si>
  <si>
    <t>ENG</t>
  </si>
  <si>
    <t>Select Language:</t>
  </si>
  <si>
    <t>País</t>
  </si>
  <si>
    <t>Country</t>
  </si>
  <si>
    <t>Por favor, elija su país</t>
  </si>
  <si>
    <t>Please choose your country</t>
  </si>
  <si>
    <t>ES - SPAIN</t>
  </si>
  <si>
    <t>General Data</t>
  </si>
  <si>
    <t>Datos Generales</t>
  </si>
  <si>
    <t>X</t>
  </si>
  <si>
    <t>Tipo de modificación</t>
  </si>
  <si>
    <t>Apertura</t>
  </si>
  <si>
    <t>Modificación</t>
  </si>
  <si>
    <t>Type of Change</t>
  </si>
  <si>
    <t>Creation</t>
  </si>
  <si>
    <t>Modification</t>
  </si>
  <si>
    <t>Categoría</t>
  </si>
  <si>
    <t>Category</t>
  </si>
  <si>
    <t>Cliente</t>
  </si>
  <si>
    <t>Customer</t>
  </si>
  <si>
    <t>Proveedor</t>
  </si>
  <si>
    <t>Supplier</t>
  </si>
  <si>
    <t>Tipo</t>
  </si>
  <si>
    <t>Type</t>
  </si>
  <si>
    <t>Explotación</t>
  </si>
  <si>
    <t>Grupo</t>
  </si>
  <si>
    <t>Group</t>
  </si>
  <si>
    <t>Corresponsal</t>
  </si>
  <si>
    <t>Correspondent</t>
  </si>
  <si>
    <t>Tipo de dirección</t>
  </si>
  <si>
    <t>Address Type</t>
  </si>
  <si>
    <t>Fiscal</t>
  </si>
  <si>
    <t>Facturación</t>
  </si>
  <si>
    <t>Head Office</t>
  </si>
  <si>
    <t>Invoicing address</t>
  </si>
  <si>
    <t>CP</t>
  </si>
  <si>
    <t>Población</t>
  </si>
  <si>
    <t>Provincia</t>
  </si>
  <si>
    <t>Company name</t>
  </si>
  <si>
    <t>ZIP Code</t>
  </si>
  <si>
    <t>Town</t>
  </si>
  <si>
    <t>Province</t>
  </si>
  <si>
    <t>VAT Nº</t>
  </si>
  <si>
    <t>NIF/CIF Nº</t>
  </si>
  <si>
    <t>Teléfono</t>
  </si>
  <si>
    <t>Telephone</t>
  </si>
  <si>
    <t>Fax</t>
  </si>
  <si>
    <t>Dirección correo electrónico (Admin.)</t>
  </si>
  <si>
    <t>E-mail address (Admin.)</t>
  </si>
  <si>
    <t>Contacto &amp; Correo Electrónico</t>
  </si>
  <si>
    <t>Contact &amp; Email address</t>
  </si>
  <si>
    <t>Condiciones de pago &amp; Riesgo</t>
  </si>
  <si>
    <t>Terms of payment &amp; Risk</t>
  </si>
  <si>
    <t>Divisa</t>
  </si>
  <si>
    <t>Currency</t>
  </si>
  <si>
    <t>Condiciones de pago</t>
  </si>
  <si>
    <t>Terms of payment</t>
  </si>
  <si>
    <t>Límite de crédito</t>
  </si>
  <si>
    <t>Credit limit</t>
  </si>
  <si>
    <t>Idioma</t>
  </si>
  <si>
    <t>Lenguage</t>
  </si>
  <si>
    <t>Información Cliente (sólo se completará cuando la categoría "Cliente" se haya seleccionado)</t>
  </si>
  <si>
    <t>Customer specific information (only to be completed when category "customer" is selected)</t>
  </si>
  <si>
    <t>Frecuencia de Facturación</t>
  </si>
  <si>
    <t>Invoicing Frequency</t>
  </si>
  <si>
    <t>Request for Insurance</t>
  </si>
  <si>
    <t>Solicitud de seguro</t>
  </si>
  <si>
    <t>Operating</t>
  </si>
  <si>
    <t>Expected turnover/year</t>
  </si>
  <si>
    <t>Vol.  previsto/año</t>
  </si>
  <si>
    <t>Previsión Riesgo Mensual (€)</t>
  </si>
  <si>
    <t>Departamentos</t>
  </si>
  <si>
    <t>Condiciones de pago aduana</t>
  </si>
  <si>
    <t>Transferencia</t>
  </si>
  <si>
    <t>Recibo</t>
  </si>
  <si>
    <t>Cheque</t>
  </si>
  <si>
    <t>Contado</t>
  </si>
  <si>
    <t>Pagaré</t>
  </si>
  <si>
    <t>Confirming</t>
  </si>
  <si>
    <t>Forma de Pago</t>
  </si>
  <si>
    <t>Monthly risk (€)</t>
  </si>
  <si>
    <t>Departments</t>
  </si>
  <si>
    <t>Payments terms Customs/VAT</t>
  </si>
  <si>
    <t>Payment method</t>
  </si>
  <si>
    <t>Wire transfer</t>
  </si>
  <si>
    <t>Cash</t>
  </si>
  <si>
    <t>Información Bancaria</t>
  </si>
  <si>
    <t>IBAN</t>
  </si>
  <si>
    <t>SWIFT</t>
  </si>
  <si>
    <t>Comentarios Adicionales</t>
  </si>
  <si>
    <t>Comentarios</t>
  </si>
  <si>
    <t>Información Solicitante</t>
  </si>
  <si>
    <t>Solicitado por (email)</t>
  </si>
  <si>
    <t>Bank Information</t>
  </si>
  <si>
    <t>Additional Comments</t>
  </si>
  <si>
    <t>Comments</t>
  </si>
  <si>
    <t>Information applier</t>
  </si>
  <si>
    <t>Requested by (email)</t>
  </si>
  <si>
    <t>Fecha</t>
  </si>
  <si>
    <t>Date</t>
  </si>
  <si>
    <t>Approval</t>
  </si>
  <si>
    <t>SI</t>
  </si>
  <si>
    <t>YES</t>
  </si>
  <si>
    <t>NO</t>
  </si>
  <si>
    <t>Registered Address</t>
  </si>
  <si>
    <t>Domicilio Fiscal</t>
  </si>
  <si>
    <t>Domicilio Social</t>
  </si>
  <si>
    <t>Social Address</t>
  </si>
  <si>
    <t>De no cumplir con las condiciones de pago pactadas en este formulario se procederá a facturarles los correspondientes gastos de financiación por el periodo excedido.</t>
  </si>
  <si>
    <t>Nombre Entidad Bancaria</t>
  </si>
  <si>
    <t>Bank Name</t>
  </si>
  <si>
    <t>Domicilio banco</t>
  </si>
  <si>
    <t>Bank address</t>
  </si>
  <si>
    <t>Bank</t>
  </si>
  <si>
    <t>Banco</t>
  </si>
  <si>
    <t xml:space="preserve">Aprobación </t>
  </si>
  <si>
    <t>Nombre Completo:</t>
  </si>
  <si>
    <t>Full Name:</t>
  </si>
  <si>
    <t>DNI Nº:</t>
  </si>
  <si>
    <t>ID Nº:</t>
  </si>
  <si>
    <t>Cargo:</t>
  </si>
  <si>
    <t>Company Position:</t>
  </si>
  <si>
    <t>P.P.</t>
  </si>
  <si>
    <t>The above signatory person declares its faculties capable which have not been revoked, modified nor suspended, and also confirms he/she has enough powers to sign this form/ authorisation. These details will be used as per the mentioned purpose of this document. The above bank details will be transfered to all banks involved.</t>
  </si>
  <si>
    <t>Forwarder</t>
  </si>
  <si>
    <t>Factoring</t>
  </si>
  <si>
    <t>Xer</t>
  </si>
  <si>
    <t>Otros</t>
  </si>
  <si>
    <t>Other</t>
  </si>
  <si>
    <t>El firmante declara subsistentes las facultades con las que interviene que en modo alguno les han sido revocadas, modificadas ni suspendidas, y, en calidad con la que actúan, así mismo confirma que tiene poderes suficientes para la firma del presente formulario/autorización. Estos datos serán utilizados con la finalidad descrita en el presente documento y que nuestra relación jurídico mercantil obliga, y que serán cedidos a las entidades bancarias actuantes.</t>
  </si>
  <si>
    <t>Plazo entrega documento pago</t>
  </si>
  <si>
    <t>Transfer</t>
  </si>
  <si>
    <t>-</t>
  </si>
  <si>
    <t xml:space="preserve">La traite bancaire </t>
  </si>
  <si>
    <t>Chèque Bancaire</t>
  </si>
  <si>
    <t>Virement</t>
  </si>
  <si>
    <t>Prélèvement</t>
  </si>
  <si>
    <t>Estacionalidad</t>
  </si>
  <si>
    <t>Seasonality</t>
  </si>
  <si>
    <t>Comité Riesgos</t>
  </si>
  <si>
    <t>Risk Comitee</t>
  </si>
  <si>
    <t>Volumen compras (€)</t>
  </si>
  <si>
    <t>Purchasing Volume (€)</t>
  </si>
  <si>
    <t>VAT (€)</t>
  </si>
  <si>
    <t>IVA (€)</t>
  </si>
  <si>
    <t>12 de Marzo de 2014</t>
  </si>
  <si>
    <t>March 12th 2014</t>
  </si>
  <si>
    <t>Deadline date for payment doc.</t>
  </si>
  <si>
    <t>If terms of payment agreed in this form are not fullfilled, financial charges over the due period will be billed.</t>
  </si>
  <si>
    <t>PRT03-AN01  r1</t>
  </si>
  <si>
    <t>TOTAL FREIGHT WORLDWIDE S.L.</t>
  </si>
  <si>
    <t>www.totalfreightw.com</t>
  </si>
  <si>
    <t>Ficha de apertura/modificación de Proveedor</t>
  </si>
  <si>
    <t>Supplier Registration / Modification Form</t>
  </si>
  <si>
    <t>Número proveedor</t>
  </si>
  <si>
    <t>Supplier number</t>
  </si>
  <si>
    <t>Razón social</t>
  </si>
  <si>
    <t>Proteccion de datos / Asignación del proveedor</t>
  </si>
  <si>
    <t>Documentación aportada por el proveedor (sólo nacional ES)</t>
  </si>
  <si>
    <t>Certificado Seguridad Social</t>
  </si>
  <si>
    <t>Certificado Corriente de pago AEAT</t>
  </si>
  <si>
    <t>En caso de que la forma de pago convenida sea Recibo Domiciliado, el abajo firmante autoriza a Total Freight Worldwide S.L.. provista de CIF. Número B66619099 a que desde la fecha de la presente, y con carácter indefinido en tanto continúen las relaciones comerciales entre ambas compañías, a que gire en el número de cuenta especificado en Información Bancaria, todos los recibos correspondientes a las facturas que se originen como consecuencia de la relación comercial entre ambas compañías, de conformidad con la Ley 16/2009 de Servicios de Pago (sólo aplicable cuando la categoría "cliente se haya seleccionado).</t>
  </si>
  <si>
    <t xml:space="preserve">In case the agreed terms of payment are Ri.Ba, the below signatory authorises Total Freight Worldwide S.L.. with VAT Nº B66619099 from the date of this form on and while the business relationship continues between both parties, to collect from the above account number all issued invoices (only applicable if category "customer" is selected). </t>
  </si>
  <si>
    <t>08820 - El prat de Llobregat</t>
  </si>
  <si>
    <t>Comercial / Empleado</t>
  </si>
  <si>
    <t>Sales / Employee</t>
  </si>
  <si>
    <t>Por favor rellenar el formulario electrónicamente y guardarlo en formato excel cuando se envíe (los campos en color gris son imprescindibles). No imprimir!</t>
  </si>
  <si>
    <t xml:space="preserve">Please fill in the form electronically and keep it in excel format when sending (the gray cells are essential).  Do not print! </t>
  </si>
  <si>
    <t>EU country</t>
  </si>
  <si>
    <t>INT country</t>
  </si>
  <si>
    <r>
      <t>Conforme a la Ley Orgánica 15/1999, de 13 de diciembre, de Protección de Datos de Carácter Personal, (en adelante LOPD) y a la Ley 34/2002, de 11 de julio,  de Servicios de la Sociedad de la Información y Comercio Electrónico, le informamos que sus datos formarán parte del  fichero “clientes” del cual es responsable Total Freight Worldwide S.L. , cuya  finalidad es la gestión y administración de datos de clientes con el fin de prestar nuestros servicios.  Le informamos que sus datos serán tratados de acuerdo con nuestra política de privacidad y seguridad, según establece la LOPD y el Real Decreto 1720/2007 de 21 de diciembre. En caso que exista una modificación en sus datos, póngase en contacto con nosotros con el fin de actualizar los mismos. Igualmente le informamos que tiene la potestad para ejercitar los derechos de acceso, rectificación, cancelación y oposición, tal y como reconoce la LOPD. Para ejercitar estos derechos, y para cualquier aclaración, puede contactar con nosotros mediante correo electrónico a d</t>
    </r>
    <r>
      <rPr>
        <u/>
        <sz val="11"/>
        <color rgb="FF0033CC"/>
        <rFont val="Calibri"/>
        <family val="2"/>
        <scheme val="minor"/>
      </rPr>
      <t>ireccioninformatica@grupotranscoma.es</t>
    </r>
    <r>
      <rPr>
        <sz val="11"/>
        <color theme="1"/>
        <rFont val="Calibri"/>
        <family val="2"/>
        <scheme val="minor"/>
      </rPr>
      <t xml:space="preserve">  , haciendo referencia en el asunto del e-mail: “LOPD – TOTAL FREIGHT WORLDWIDE S.L.”.
</t>
    </r>
  </si>
  <si>
    <r>
      <t xml:space="preserve">Following the Personal data Protection legislation your data information will be in our "customer" file under responsability of Total Freight Worldwide S.L., which purpose is the management and administration  of customer's data base to provide our services. Let us inform you that your data will be treated following our privacy and secure policy. In case any modification is made in your data, please get in touch with us to update them. We inform to you that you have the power to excercise the access rights, modification, cancelation and disagreement. In order to excercise those rights, and for any explanation, you can contact with us to our e-mail: </t>
    </r>
    <r>
      <rPr>
        <u/>
        <sz val="11"/>
        <color rgb="FF0033CC"/>
        <rFont val="Calibri"/>
        <family val="2"/>
        <scheme val="minor"/>
      </rPr>
      <t>direccioninformatica@grupotranscoma.es</t>
    </r>
    <r>
      <rPr>
        <sz val="11"/>
        <color theme="1"/>
        <rFont val="Calibri"/>
        <family val="2"/>
        <scheme val="minor"/>
      </rPr>
      <t xml:space="preserve">, mentioning on the subject "CUSTOMER DATA BASE-TRANSCOMA LOGISTICS".                                                 </t>
    </r>
  </si>
  <si>
    <r>
      <t xml:space="preserve">Following the Personal data Protection legislation your data information will be in our "customer" file under responsability of Total Freight Worldwide, which purpose is the management and administration  of customer's data base to provide our services. Let us inform you that your data will be treated following our privacy and secure policy. In case any modification is made in your data, please get in touch with us to update them. We inform to you that you have the power to excercise the access rights, modification, cancelation and disagreement. In order to excercise those rights, and for any explanation, you can contact with us to our e-mail: </t>
    </r>
    <r>
      <rPr>
        <u/>
        <sz val="11"/>
        <color rgb="FF0033CC"/>
        <rFont val="Calibri"/>
        <family val="2"/>
        <scheme val="minor"/>
      </rPr>
      <t>direccioninformatica@grupotranscoma.es</t>
    </r>
    <r>
      <rPr>
        <sz val="11"/>
        <color theme="1"/>
        <rFont val="Calibri"/>
        <family val="2"/>
        <scheme val="minor"/>
      </rPr>
      <t xml:space="preserve">, mentioning on the subject "CUSTOMER DATA BASE-TOTAL FREIGHT WORLWIDE S.L.".                                                 </t>
    </r>
  </si>
  <si>
    <t>IBAN/ACC</t>
  </si>
  <si>
    <t>120 días / days</t>
  </si>
  <si>
    <t>Día de pago</t>
  </si>
  <si>
    <t>Payday</t>
  </si>
  <si>
    <t>Centro Carga Aérea s/n Of.301</t>
  </si>
  <si>
    <t>barcelona@totalfreightw.com</t>
  </si>
  <si>
    <t>Total Freight Worldwide,S.L. - C.I.F. B-66619099 RM de Barcelona, tomo 44342, folio 0111, hoja 453344, Inscripción 1ª. Dir.Fiscal Zona Carga Aérea S/N Ed.Cargoparc, of.A301 C.P.08820 El Prat de Llobregat (BCN)</t>
  </si>
  <si>
    <t>60 días /days</t>
  </si>
  <si>
    <t>30 días /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</si>
</sst>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font>
    <font>
      <sz val="8"/>
      <color indexed="8"/>
      <name val="Calibri"/>
      <family val="2"/>
    </font>
    <font>
      <b/>
      <sz val="11"/>
      <color theme="1"/>
      <name val="Calibri"/>
      <family val="2"/>
    </font>
    <font>
      <sz val="8"/>
      <color theme="1"/>
      <name val="Calibri"/>
      <family val="2"/>
    </font>
    <font>
      <sz val="11"/>
      <name val="Calibri"/>
      <family val="2"/>
    </font>
    <font>
      <sz val="11"/>
      <color theme="1"/>
      <name val="Calibri"/>
      <family val="2"/>
    </font>
    <font>
      <b/>
      <sz val="20"/>
      <color theme="3"/>
      <name val="Calibri"/>
      <family val="2"/>
    </font>
    <font>
      <sz val="9"/>
      <color theme="1"/>
      <name val="Calibri"/>
      <family val="2"/>
    </font>
    <font>
      <b/>
      <sz val="8"/>
      <color theme="3"/>
      <name val="Calibri"/>
      <family val="2"/>
    </font>
    <font>
      <b/>
      <sz val="11"/>
      <color theme="2" tint="-0.89999084444715716"/>
      <name val="Calibri"/>
      <family val="2"/>
    </font>
    <font>
      <b/>
      <sz val="14"/>
      <color theme="1"/>
      <name val="Calibri"/>
      <family val="2"/>
    </font>
    <font>
      <b/>
      <sz val="12"/>
      <color theme="3" tint="-0.249977111117893"/>
      <name val="Calibri"/>
      <family val="2"/>
    </font>
    <font>
      <b/>
      <sz val="8"/>
      <color theme="1"/>
      <name val="Calibri"/>
      <family val="2"/>
    </font>
    <font>
      <b/>
      <sz val="11"/>
      <name val="Calibri"/>
      <family val="2"/>
    </font>
    <font>
      <sz val="10"/>
      <color theme="1"/>
      <name val="Calibri"/>
      <family val="2"/>
    </font>
    <font>
      <b/>
      <sz val="10"/>
      <color theme="1"/>
      <name val="Calibri"/>
      <family val="2"/>
    </font>
    <font>
      <b/>
      <i/>
      <sz val="11"/>
      <color theme="1"/>
      <name val="Calibri"/>
      <family val="2"/>
    </font>
    <font>
      <b/>
      <sz val="11"/>
      <color theme="1"/>
      <name val="Calibri"/>
      <family val="2"/>
      <scheme val="minor"/>
    </font>
    <font>
      <u/>
      <sz val="11"/>
      <color rgb="FF0033CC"/>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02">
    <xf numFmtId="0" fontId="0" fillId="0" borderId="0" xfId="0"/>
    <xf numFmtId="0" fontId="3" fillId="2" borderId="0" xfId="0" applyFont="1" applyFill="1" applyAlignment="1">
      <alignment horizontal="center"/>
    </xf>
    <xf numFmtId="0" fontId="4" fillId="2" borderId="0" xfId="0" applyFont="1" applyFill="1"/>
    <xf numFmtId="0" fontId="3" fillId="2" borderId="6" xfId="0" applyFont="1" applyFill="1" applyBorder="1"/>
    <xf numFmtId="0" fontId="3" fillId="2" borderId="8" xfId="0" applyFont="1" applyFill="1" applyBorder="1" applyAlignment="1">
      <alignment horizontal="center"/>
    </xf>
    <xf numFmtId="0" fontId="4" fillId="2" borderId="8" xfId="0" applyFont="1" applyFill="1" applyBorder="1"/>
    <xf numFmtId="0" fontId="3" fillId="2" borderId="11" xfId="0" applyFont="1" applyFill="1" applyBorder="1"/>
    <xf numFmtId="0" fontId="4" fillId="2" borderId="12" xfId="0" applyFont="1" applyFill="1" applyBorder="1"/>
    <xf numFmtId="0" fontId="3" fillId="2" borderId="14" xfId="0" applyFont="1" applyFill="1" applyBorder="1"/>
    <xf numFmtId="0" fontId="3" fillId="2" borderId="0" xfId="0" applyFont="1" applyFill="1" applyAlignment="1">
      <alignment horizontal="left"/>
    </xf>
    <xf numFmtId="0" fontId="3" fillId="2" borderId="0" xfId="0" applyFont="1" applyFill="1" applyAlignment="1">
      <alignment horizontal="right"/>
    </xf>
    <xf numFmtId="0" fontId="2" fillId="5" borderId="0" xfId="0" applyFont="1" applyFill="1"/>
    <xf numFmtId="0" fontId="5" fillId="0" borderId="0" xfId="1" applyNumberFormat="1" applyFont="1" applyFill="1" applyBorder="1" applyAlignment="1" applyProtection="1">
      <alignment vertical="top"/>
      <protection locked="0"/>
    </xf>
    <xf numFmtId="0" fontId="6" fillId="2" borderId="0" xfId="0" applyFont="1" applyFill="1"/>
    <xf numFmtId="0" fontId="6" fillId="3" borderId="0" xfId="0" applyFont="1" applyFill="1"/>
    <xf numFmtId="0" fontId="8" fillId="6" borderId="0" xfId="0" applyFont="1" applyFill="1" applyAlignment="1">
      <alignment horizontal="center" vertical="center"/>
    </xf>
    <xf numFmtId="15" fontId="8" fillId="6" borderId="0" xfId="0" applyNumberFormat="1" applyFont="1" applyFill="1" applyAlignment="1">
      <alignment horizontal="center" vertical="center" wrapText="1"/>
    </xf>
    <xf numFmtId="0" fontId="8" fillId="6" borderId="0" xfId="0" applyFont="1" applyFill="1" applyAlignment="1">
      <alignment horizontal="center" vertical="center" wrapText="1"/>
    </xf>
    <xf numFmtId="0" fontId="6" fillId="2" borderId="1" xfId="0" applyFont="1" applyFill="1" applyBorder="1"/>
    <xf numFmtId="0" fontId="6" fillId="2" borderId="2" xfId="0" applyFont="1" applyFill="1" applyBorder="1"/>
    <xf numFmtId="0" fontId="3" fillId="2" borderId="2" xfId="0" applyFont="1" applyFill="1" applyBorder="1" applyAlignment="1">
      <alignment horizontal="center"/>
    </xf>
    <xf numFmtId="0" fontId="4" fillId="2" borderId="2" xfId="0" applyFont="1" applyFill="1" applyBorder="1"/>
    <xf numFmtId="0" fontId="6" fillId="2" borderId="3" xfId="0" applyFont="1" applyFill="1" applyBorder="1"/>
    <xf numFmtId="0" fontId="7" fillId="2" borderId="4" xfId="0" applyFont="1" applyFill="1" applyBorder="1" applyAlignment="1">
      <alignment horizontal="center"/>
    </xf>
    <xf numFmtId="0" fontId="7" fillId="2" borderId="0" xfId="0" applyFont="1" applyFill="1" applyAlignment="1">
      <alignment horizontal="center"/>
    </xf>
    <xf numFmtId="0" fontId="9" fillId="2" borderId="0" xfId="0" applyFont="1" applyFill="1" applyAlignment="1">
      <alignment horizontal="center"/>
    </xf>
    <xf numFmtId="0" fontId="6" fillId="2" borderId="5" xfId="0" applyFont="1" applyFill="1" applyBorder="1"/>
    <xf numFmtId="0" fontId="6" fillId="2" borderId="4" xfId="0" applyFont="1" applyFill="1" applyBorder="1"/>
    <xf numFmtId="0" fontId="10" fillId="2" borderId="1" xfId="0" applyFont="1" applyFill="1" applyBorder="1"/>
    <xf numFmtId="0" fontId="11" fillId="2" borderId="6" xfId="0" applyFont="1" applyFill="1" applyBorder="1"/>
    <xf numFmtId="0" fontId="12" fillId="2" borderId="8" xfId="0" applyFont="1" applyFill="1" applyBorder="1"/>
    <xf numFmtId="0" fontId="6" fillId="2" borderId="8" xfId="0" applyFont="1" applyFill="1" applyBorder="1"/>
    <xf numFmtId="0" fontId="6" fillId="2" borderId="9" xfId="0" applyFont="1" applyFill="1" applyBorder="1"/>
    <xf numFmtId="0" fontId="6" fillId="3" borderId="22" xfId="0" applyFont="1" applyFill="1" applyBorder="1"/>
    <xf numFmtId="0" fontId="12" fillId="3" borderId="0" xfId="0" applyFont="1" applyFill="1"/>
    <xf numFmtId="0" fontId="11" fillId="2" borderId="11" xfId="0" applyFont="1" applyFill="1" applyBorder="1"/>
    <xf numFmtId="0" fontId="6" fillId="2" borderId="12" xfId="0" applyFont="1" applyFill="1" applyBorder="1"/>
    <xf numFmtId="0" fontId="3" fillId="2" borderId="12" xfId="0" applyFont="1" applyFill="1" applyBorder="1" applyAlignment="1">
      <alignment horizontal="center"/>
    </xf>
    <xf numFmtId="0" fontId="6" fillId="2" borderId="13" xfId="0" applyFont="1" applyFill="1" applyBorder="1"/>
    <xf numFmtId="0" fontId="6" fillId="3" borderId="23" xfId="0" applyFont="1" applyFill="1" applyBorder="1"/>
    <xf numFmtId="0" fontId="11" fillId="2" borderId="0" xfId="0" applyFont="1" applyFill="1"/>
    <xf numFmtId="0" fontId="6" fillId="2" borderId="6" xfId="0" applyFont="1" applyFill="1" applyBorder="1"/>
    <xf numFmtId="0" fontId="6" fillId="3" borderId="24" xfId="0" applyFont="1" applyFill="1" applyBorder="1"/>
    <xf numFmtId="0" fontId="6" fillId="2" borderId="18" xfId="0" applyFont="1" applyFill="1" applyBorder="1"/>
    <xf numFmtId="0" fontId="3" fillId="4" borderId="10" xfId="0" applyFont="1" applyFill="1" applyBorder="1" applyAlignment="1" applyProtection="1">
      <alignment horizontal="center"/>
      <protection locked="0"/>
    </xf>
    <xf numFmtId="0" fontId="3" fillId="2" borderId="0" xfId="0" applyFont="1" applyFill="1"/>
    <xf numFmtId="0" fontId="3" fillId="0" borderId="14" xfId="0" applyFont="1" applyBorder="1"/>
    <xf numFmtId="0" fontId="6" fillId="2" borderId="14" xfId="0" applyFont="1" applyFill="1" applyBorder="1"/>
    <xf numFmtId="0" fontId="11" fillId="2" borderId="14" xfId="0" applyFont="1" applyFill="1" applyBorder="1"/>
    <xf numFmtId="0" fontId="6" fillId="2" borderId="0" xfId="0" applyFont="1" applyFill="1" applyAlignment="1">
      <alignment vertical="top"/>
    </xf>
    <xf numFmtId="0" fontId="3" fillId="2" borderId="13" xfId="0" applyFont="1" applyFill="1" applyBorder="1" applyAlignment="1">
      <alignment horizontal="right"/>
    </xf>
    <xf numFmtId="0" fontId="13" fillId="2" borderId="0" xfId="0" applyFont="1" applyFill="1" applyAlignment="1">
      <alignment horizontal="left"/>
    </xf>
    <xf numFmtId="0" fontId="3" fillId="2" borderId="14" xfId="0" applyFont="1" applyFill="1" applyBorder="1" applyAlignment="1">
      <alignment horizontal="center"/>
    </xf>
    <xf numFmtId="0" fontId="6" fillId="2" borderId="0" xfId="0" applyFont="1" applyFill="1" applyAlignment="1">
      <alignment horizontal="left"/>
    </xf>
    <xf numFmtId="0" fontId="6" fillId="0" borderId="14" xfId="0" applyFont="1" applyBorder="1"/>
    <xf numFmtId="0" fontId="3" fillId="2" borderId="25" xfId="0" applyFont="1" applyFill="1" applyBorder="1" applyAlignment="1">
      <alignment horizontal="right"/>
    </xf>
    <xf numFmtId="0" fontId="14" fillId="2" borderId="14" xfId="0" applyFont="1" applyFill="1" applyBorder="1"/>
    <xf numFmtId="0" fontId="6" fillId="0" borderId="0" xfId="0" applyFont="1" applyAlignment="1" applyProtection="1">
      <alignment vertical="top"/>
      <protection locked="0"/>
    </xf>
    <xf numFmtId="0" fontId="6" fillId="2" borderId="11" xfId="0" applyFont="1" applyFill="1" applyBorder="1"/>
    <xf numFmtId="0" fontId="6" fillId="2" borderId="4" xfId="0" applyFont="1" applyFill="1" applyBorder="1" applyProtection="1">
      <protection locked="0"/>
    </xf>
    <xf numFmtId="0" fontId="6" fillId="2" borderId="0" xfId="0" applyFont="1" applyFill="1" applyProtection="1">
      <protection locked="0"/>
    </xf>
    <xf numFmtId="0" fontId="3" fillId="2" borderId="0" xfId="0" applyFont="1" applyFill="1" applyAlignment="1" applyProtection="1">
      <alignment horizontal="left"/>
      <protection locked="0"/>
    </xf>
    <xf numFmtId="0" fontId="6" fillId="2" borderId="18" xfId="0" applyFont="1" applyFill="1" applyBorder="1" applyProtection="1">
      <protection locked="0"/>
    </xf>
    <xf numFmtId="0" fontId="6" fillId="2" borderId="5" xfId="0" applyFont="1" applyFill="1" applyBorder="1" applyProtection="1">
      <protection locked="0"/>
    </xf>
    <xf numFmtId="0" fontId="6" fillId="2" borderId="0" xfId="0" applyFont="1" applyFill="1" applyAlignment="1">
      <alignment horizontal="left" vertical="top"/>
    </xf>
    <xf numFmtId="0" fontId="3" fillId="2" borderId="14" xfId="0" applyFont="1" applyFill="1" applyBorder="1" applyAlignment="1">
      <alignment wrapText="1"/>
    </xf>
    <xf numFmtId="0" fontId="3" fillId="2" borderId="14"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0" xfId="0" applyFont="1" applyFill="1"/>
    <xf numFmtId="0" fontId="15" fillId="2" borderId="0" xfId="0" applyFont="1" applyFill="1" applyAlignment="1">
      <alignment horizontal="center"/>
    </xf>
    <xf numFmtId="0" fontId="15" fillId="2" borderId="18" xfId="0" applyFont="1" applyFill="1" applyBorder="1"/>
    <xf numFmtId="0" fontId="3" fillId="2" borderId="0" xfId="0" applyFont="1" applyFill="1" applyAlignment="1">
      <alignment horizontal="right" vertical="top"/>
    </xf>
    <xf numFmtId="0" fontId="4" fillId="2" borderId="10" xfId="0" applyFont="1" applyFill="1" applyBorder="1"/>
    <xf numFmtId="0" fontId="6" fillId="2" borderId="12" xfId="0" applyFont="1" applyFill="1" applyBorder="1" applyAlignment="1">
      <alignment horizontal="left" vertical="top"/>
    </xf>
    <xf numFmtId="0" fontId="11" fillId="2" borderId="0" xfId="0" applyFont="1" applyFill="1" applyProtection="1">
      <protection locked="0"/>
    </xf>
    <xf numFmtId="0" fontId="3" fillId="2" borderId="0" xfId="0" applyFont="1" applyFill="1" applyAlignment="1" applyProtection="1">
      <alignment horizontal="center"/>
      <protection locked="0"/>
    </xf>
    <xf numFmtId="0" fontId="4" fillId="2" borderId="0" xfId="0" applyFont="1" applyFill="1" applyProtection="1">
      <protection locked="0"/>
    </xf>
    <xf numFmtId="0" fontId="11" fillId="2" borderId="6" xfId="0" applyFont="1" applyFill="1" applyBorder="1" applyProtection="1">
      <protection locked="0"/>
    </xf>
    <xf numFmtId="0" fontId="6" fillId="2" borderId="8" xfId="0" applyFont="1" applyFill="1" applyBorder="1" applyProtection="1">
      <protection locked="0"/>
    </xf>
    <xf numFmtId="0" fontId="3" fillId="2" borderId="8" xfId="0" applyFont="1" applyFill="1" applyBorder="1" applyAlignment="1" applyProtection="1">
      <alignment horizontal="center"/>
      <protection locked="0"/>
    </xf>
    <xf numFmtId="0" fontId="4" fillId="2" borderId="8" xfId="0" applyFont="1" applyFill="1" applyBorder="1" applyProtection="1">
      <protection locked="0"/>
    </xf>
    <xf numFmtId="0" fontId="6" fillId="2" borderId="9" xfId="0" applyFont="1" applyFill="1" applyBorder="1" applyProtection="1">
      <protection locked="0"/>
    </xf>
    <xf numFmtId="0" fontId="3" fillId="2" borderId="14" xfId="0" applyFont="1" applyFill="1" applyBorder="1" applyProtection="1">
      <protection locked="0"/>
    </xf>
    <xf numFmtId="0" fontId="6" fillId="2" borderId="14" xfId="0" applyFont="1" applyFill="1" applyBorder="1" applyProtection="1">
      <protection locked="0"/>
    </xf>
    <xf numFmtId="0" fontId="6" fillId="2" borderId="11" xfId="0" applyFont="1" applyFill="1" applyBorder="1" applyProtection="1">
      <protection locked="0"/>
    </xf>
    <xf numFmtId="0" fontId="6" fillId="2" borderId="12" xfId="0" applyFont="1" applyFill="1" applyBorder="1" applyProtection="1">
      <protection locked="0"/>
    </xf>
    <xf numFmtId="0" fontId="3" fillId="2" borderId="12" xfId="0" applyFont="1" applyFill="1" applyBorder="1" applyAlignment="1" applyProtection="1">
      <alignment horizontal="center"/>
      <protection locked="0"/>
    </xf>
    <xf numFmtId="0" fontId="4" fillId="2" borderId="12" xfId="0" applyFont="1" applyFill="1" applyBorder="1" applyProtection="1">
      <protection locked="0"/>
    </xf>
    <xf numFmtId="0" fontId="6" fillId="2" borderId="13" xfId="0" applyFont="1" applyFill="1" applyBorder="1" applyProtection="1">
      <protection locked="0"/>
    </xf>
    <xf numFmtId="0" fontId="1" fillId="4" borderId="15" xfId="1" applyFill="1" applyBorder="1" applyAlignment="1" applyProtection="1">
      <alignment vertical="top"/>
      <protection locked="0"/>
    </xf>
    <xf numFmtId="0" fontId="1" fillId="4" borderId="16" xfId="1" applyFill="1" applyBorder="1" applyAlignment="1" applyProtection="1">
      <alignment vertical="top"/>
      <protection locked="0"/>
    </xf>
    <xf numFmtId="0" fontId="1" fillId="4" borderId="17" xfId="1" applyFill="1" applyBorder="1" applyAlignment="1" applyProtection="1">
      <alignment vertical="top"/>
      <protection locked="0"/>
    </xf>
    <xf numFmtId="0" fontId="16" fillId="2" borderId="0" xfId="0" applyFont="1" applyFill="1"/>
    <xf numFmtId="0" fontId="6" fillId="2" borderId="19" xfId="0" applyFont="1" applyFill="1" applyBorder="1"/>
    <xf numFmtId="0" fontId="6" fillId="2" borderId="20" xfId="0" applyFont="1" applyFill="1" applyBorder="1"/>
    <xf numFmtId="0" fontId="3" fillId="2" borderId="20" xfId="0" applyFont="1" applyFill="1" applyBorder="1" applyAlignment="1">
      <alignment horizontal="center"/>
    </xf>
    <xf numFmtId="0" fontId="13" fillId="2" borderId="20" xfId="0" applyFont="1" applyFill="1" applyBorder="1"/>
    <xf numFmtId="0" fontId="6" fillId="2" borderId="21" xfId="0" applyFont="1" applyFill="1" applyBorder="1"/>
    <xf numFmtId="0" fontId="3" fillId="2" borderId="8" xfId="0" applyFont="1" applyFill="1" applyBorder="1"/>
    <xf numFmtId="0" fontId="3" fillId="2" borderId="9" xfId="0" applyFont="1" applyFill="1" applyBorder="1"/>
    <xf numFmtId="0" fontId="3" fillId="0" borderId="8" xfId="0" applyFont="1" applyBorder="1" applyAlignment="1">
      <alignment horizontal="left"/>
    </xf>
    <xf numFmtId="0" fontId="8" fillId="0" borderId="9" xfId="0" applyFont="1" applyBorder="1" applyAlignment="1">
      <alignment vertical="top" wrapText="1"/>
    </xf>
    <xf numFmtId="0" fontId="3" fillId="0" borderId="6" xfId="0" applyFont="1" applyBorder="1" applyAlignment="1">
      <alignment vertical="top"/>
    </xf>
    <xf numFmtId="0" fontId="3" fillId="2" borderId="8" xfId="0" applyFont="1" applyFill="1" applyBorder="1" applyAlignment="1">
      <alignment vertical="top" wrapText="1"/>
    </xf>
    <xf numFmtId="0" fontId="3" fillId="2" borderId="18" xfId="0" applyFont="1" applyFill="1" applyBorder="1" applyAlignment="1">
      <alignment horizontal="center"/>
    </xf>
    <xf numFmtId="0" fontId="8" fillId="2" borderId="0" xfId="0" applyFont="1" applyFill="1" applyAlignment="1">
      <alignment vertical="top" wrapText="1"/>
    </xf>
    <xf numFmtId="0" fontId="8" fillId="2" borderId="18" xfId="0" applyFont="1" applyFill="1" applyBorder="1" applyAlignment="1">
      <alignment vertical="top" wrapText="1"/>
    </xf>
    <xf numFmtId="0" fontId="8" fillId="2" borderId="14" xfId="0" applyFont="1" applyFill="1" applyBorder="1" applyAlignment="1">
      <alignment vertical="top" wrapText="1"/>
    </xf>
    <xf numFmtId="0" fontId="8" fillId="0" borderId="0" xfId="0" applyFont="1" applyAlignment="1">
      <alignment vertical="top" wrapText="1"/>
    </xf>
    <xf numFmtId="0" fontId="6" fillId="0" borderId="0" xfId="0" applyFont="1"/>
    <xf numFmtId="0" fontId="3" fillId="2" borderId="13" xfId="0" applyFont="1" applyFill="1" applyBorder="1" applyAlignment="1">
      <alignment horizontal="center"/>
    </xf>
    <xf numFmtId="0" fontId="8" fillId="2" borderId="12" xfId="0" applyFont="1" applyFill="1" applyBorder="1" applyAlignment="1">
      <alignment vertical="top" wrapText="1"/>
    </xf>
    <xf numFmtId="0" fontId="8" fillId="2" borderId="13" xfId="0" applyFont="1" applyFill="1" applyBorder="1" applyAlignment="1">
      <alignment vertical="top" wrapText="1"/>
    </xf>
    <xf numFmtId="0" fontId="8" fillId="2" borderId="11" xfId="0" applyFont="1" applyFill="1" applyBorder="1" applyAlignment="1">
      <alignment vertical="top" wrapText="1"/>
    </xf>
    <xf numFmtId="0" fontId="17" fillId="2" borderId="0" xfId="0" applyFont="1" applyFill="1"/>
    <xf numFmtId="0" fontId="6" fillId="2" borderId="0" xfId="0" applyFont="1" applyFill="1" applyAlignment="1">
      <alignment horizontal="right"/>
    </xf>
    <xf numFmtId="0" fontId="1" fillId="0" borderId="0" xfId="1" applyAlignment="1" applyProtection="1">
      <alignment horizontal="left" wrapText="1"/>
    </xf>
    <xf numFmtId="0" fontId="3" fillId="7" borderId="0" xfId="0" applyFont="1" applyFill="1"/>
    <xf numFmtId="0" fontId="3" fillId="7" borderId="0" xfId="0" applyFont="1" applyFill="1" applyAlignment="1">
      <alignment horizontal="left"/>
    </xf>
    <xf numFmtId="0" fontId="18" fillId="3" borderId="0" xfId="0" applyFont="1" applyFill="1"/>
    <xf numFmtId="0" fontId="0" fillId="3" borderId="22" xfId="0" applyFill="1" applyBorder="1"/>
    <xf numFmtId="0" fontId="0" fillId="3" borderId="23" xfId="0" applyFill="1" applyBorder="1"/>
    <xf numFmtId="0" fontId="0" fillId="3" borderId="24" xfId="0" applyFill="1" applyBorder="1"/>
    <xf numFmtId="0" fontId="0" fillId="3" borderId="0" xfId="0" applyFill="1"/>
    <xf numFmtId="0" fontId="0" fillId="3" borderId="0" xfId="0" applyFill="1" applyAlignment="1">
      <alignment wrapText="1"/>
    </xf>
    <xf numFmtId="0" fontId="6" fillId="3" borderId="7" xfId="0" applyFont="1" applyFill="1" applyBorder="1" applyAlignment="1" applyProtection="1">
      <alignment horizontal="left"/>
      <protection locked="0"/>
    </xf>
    <xf numFmtId="0" fontId="3" fillId="3" borderId="10" xfId="0" applyFont="1" applyFill="1" applyBorder="1" applyAlignment="1" applyProtection="1">
      <alignment horizontal="center"/>
      <protection locked="0"/>
    </xf>
    <xf numFmtId="0" fontId="1" fillId="4" borderId="15" xfId="1" applyFill="1" applyBorder="1" applyAlignment="1" applyProtection="1">
      <alignment horizontal="left" vertical="top"/>
      <protection locked="0"/>
    </xf>
    <xf numFmtId="0" fontId="1" fillId="4" borderId="16" xfId="1" applyFill="1" applyBorder="1" applyAlignment="1" applyProtection="1">
      <alignment horizontal="left" vertical="top"/>
      <protection locked="0"/>
    </xf>
    <xf numFmtId="0" fontId="1" fillId="4" borderId="17" xfId="1" applyFill="1" applyBorder="1" applyAlignment="1" applyProtection="1">
      <alignment horizontal="left" vertical="top"/>
      <protection locked="0"/>
    </xf>
    <xf numFmtId="0" fontId="8" fillId="6" borderId="0" xfId="0" applyFont="1" applyFill="1" applyAlignment="1">
      <alignment horizontal="center" vertical="center"/>
    </xf>
    <xf numFmtId="0" fontId="3" fillId="4" borderId="15"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15" fontId="8" fillId="6" borderId="0" xfId="0" applyNumberFormat="1" applyFont="1" applyFill="1" applyAlignment="1">
      <alignment horizontal="center" vertical="center" wrapText="1"/>
    </xf>
    <xf numFmtId="0" fontId="8" fillId="6" borderId="0" xfId="0" applyFont="1" applyFill="1" applyAlignment="1">
      <alignment horizontal="center" vertical="center" wrapText="1"/>
    </xf>
    <xf numFmtId="0" fontId="6" fillId="3" borderId="15" xfId="0" applyFont="1" applyFill="1" applyBorder="1" applyAlignment="1" applyProtection="1">
      <alignment horizontal="left" vertical="top"/>
      <protection locked="0"/>
    </xf>
    <xf numFmtId="0" fontId="6" fillId="3" borderId="16" xfId="0" applyFont="1" applyFill="1" applyBorder="1" applyAlignment="1" applyProtection="1">
      <alignment horizontal="left" vertical="top"/>
      <protection locked="0"/>
    </xf>
    <xf numFmtId="0" fontId="6" fillId="3" borderId="17" xfId="0" applyFont="1" applyFill="1" applyBorder="1" applyAlignment="1" applyProtection="1">
      <alignment horizontal="left" vertical="top"/>
      <protection locked="0"/>
    </xf>
    <xf numFmtId="0" fontId="1" fillId="2" borderId="0" xfId="1" applyFill="1" applyBorder="1" applyAlignment="1" applyProtection="1">
      <alignment horizontal="left" wrapText="1"/>
    </xf>
    <xf numFmtId="0" fontId="1" fillId="3" borderId="15" xfId="1" applyFill="1" applyBorder="1" applyAlignment="1" applyProtection="1">
      <alignment horizontal="left" vertical="top"/>
      <protection locked="0"/>
    </xf>
    <xf numFmtId="0" fontId="1" fillId="3" borderId="16" xfId="1" applyFill="1" applyBorder="1" applyAlignment="1" applyProtection="1">
      <alignment horizontal="left" vertical="top"/>
      <protection locked="0"/>
    </xf>
    <xf numFmtId="0" fontId="1" fillId="3" borderId="17" xfId="1" applyFill="1" applyBorder="1" applyAlignment="1" applyProtection="1">
      <alignment horizontal="left" vertical="top"/>
      <protection locked="0"/>
    </xf>
    <xf numFmtId="0" fontId="6" fillId="4" borderId="15" xfId="0" applyFont="1" applyFill="1" applyBorder="1" applyAlignment="1" applyProtection="1">
      <alignment horizontal="left"/>
      <protection locked="0"/>
    </xf>
    <xf numFmtId="0" fontId="6" fillId="4" borderId="16" xfId="0" applyFont="1" applyFill="1" applyBorder="1" applyAlignment="1" applyProtection="1">
      <alignment horizontal="left"/>
      <protection locked="0"/>
    </xf>
    <xf numFmtId="0" fontId="6" fillId="4" borderId="17" xfId="0" applyFont="1" applyFill="1" applyBorder="1" applyAlignment="1" applyProtection="1">
      <alignment horizontal="left"/>
      <protection locked="0"/>
    </xf>
    <xf numFmtId="0" fontId="6" fillId="4" borderId="15" xfId="0" applyFont="1" applyFill="1" applyBorder="1" applyAlignment="1" applyProtection="1">
      <alignment horizontal="left" vertical="top"/>
      <protection locked="0"/>
    </xf>
    <xf numFmtId="0" fontId="6" fillId="4" borderId="16" xfId="0" applyFont="1" applyFill="1" applyBorder="1" applyAlignment="1" applyProtection="1">
      <alignment horizontal="left" vertical="top"/>
      <protection locked="0"/>
    </xf>
    <xf numFmtId="0" fontId="6" fillId="4" borderId="12" xfId="0" applyFont="1" applyFill="1" applyBorder="1" applyAlignment="1" applyProtection="1">
      <alignment horizontal="left" vertical="top"/>
      <protection locked="0"/>
    </xf>
    <xf numFmtId="0" fontId="6" fillId="4" borderId="13" xfId="0" applyFont="1" applyFill="1" applyBorder="1" applyAlignment="1" applyProtection="1">
      <alignment horizontal="left" vertical="top"/>
      <protection locked="0"/>
    </xf>
    <xf numFmtId="0" fontId="6" fillId="4" borderId="15" xfId="0" applyFont="1" applyFill="1" applyBorder="1" applyAlignment="1" applyProtection="1">
      <alignment horizontal="center" vertical="top"/>
      <protection locked="0"/>
    </xf>
    <xf numFmtId="0" fontId="6" fillId="4" borderId="16" xfId="0" applyFont="1" applyFill="1" applyBorder="1" applyAlignment="1" applyProtection="1">
      <alignment horizontal="center" vertical="top"/>
      <protection locked="0"/>
    </xf>
    <xf numFmtId="0" fontId="6" fillId="4" borderId="17" xfId="0" applyFont="1" applyFill="1" applyBorder="1" applyAlignment="1" applyProtection="1">
      <alignment horizontal="center" vertical="top"/>
      <protection locked="0"/>
    </xf>
    <xf numFmtId="0" fontId="6" fillId="3" borderId="15" xfId="0" applyFont="1" applyFill="1" applyBorder="1" applyAlignment="1" applyProtection="1">
      <alignment horizontal="center" vertical="top"/>
      <protection locked="0"/>
    </xf>
    <xf numFmtId="0" fontId="6" fillId="3" borderId="16" xfId="0" applyFont="1" applyFill="1" applyBorder="1" applyAlignment="1" applyProtection="1">
      <alignment horizontal="center" vertical="top"/>
      <protection locked="0"/>
    </xf>
    <xf numFmtId="0" fontId="6" fillId="3" borderId="17" xfId="0" applyFont="1" applyFill="1" applyBorder="1" applyAlignment="1" applyProtection="1">
      <alignment horizontal="center" vertical="top"/>
      <protection locked="0"/>
    </xf>
    <xf numFmtId="0" fontId="6" fillId="3" borderId="6" xfId="0" applyFont="1" applyFill="1" applyBorder="1" applyAlignment="1" applyProtection="1">
      <alignment horizontal="center" vertical="top"/>
      <protection locked="0"/>
    </xf>
    <xf numFmtId="0" fontId="6" fillId="3" borderId="8" xfId="0" applyFont="1" applyFill="1" applyBorder="1" applyAlignment="1" applyProtection="1">
      <alignment horizontal="center" vertical="top"/>
      <protection locked="0"/>
    </xf>
    <xf numFmtId="0" fontId="6" fillId="3" borderId="9" xfId="0" applyFont="1" applyFill="1" applyBorder="1" applyAlignment="1" applyProtection="1">
      <alignment horizontal="center" vertical="top"/>
      <protection locked="0"/>
    </xf>
    <xf numFmtId="0" fontId="3" fillId="2" borderId="15" xfId="0" applyFont="1" applyFill="1" applyBorder="1" applyAlignment="1">
      <alignment horizontal="right"/>
    </xf>
    <xf numFmtId="0" fontId="3" fillId="2" borderId="17" xfId="0" applyFont="1" applyFill="1" applyBorder="1" applyAlignment="1">
      <alignment horizontal="right"/>
    </xf>
    <xf numFmtId="0" fontId="6" fillId="4" borderId="17" xfId="0" applyFont="1" applyFill="1" applyBorder="1" applyAlignment="1" applyProtection="1">
      <alignment horizontal="left" vertical="top"/>
      <protection locked="0"/>
    </xf>
    <xf numFmtId="0" fontId="6" fillId="3" borderId="15" xfId="0" applyFont="1" applyFill="1" applyBorder="1" applyAlignment="1" applyProtection="1">
      <alignment horizontal="left"/>
      <protection locked="0"/>
    </xf>
    <xf numFmtId="0" fontId="6" fillId="3" borderId="16" xfId="0" applyFont="1" applyFill="1" applyBorder="1" applyAlignment="1" applyProtection="1">
      <alignment horizontal="left"/>
      <protection locked="0"/>
    </xf>
    <xf numFmtId="0" fontId="6" fillId="3" borderId="17" xfId="0" applyFont="1" applyFill="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6" xfId="0" applyFont="1" applyBorder="1" applyAlignment="1" applyProtection="1">
      <alignment horizontal="left"/>
      <protection locked="0"/>
    </xf>
    <xf numFmtId="0" fontId="6" fillId="2" borderId="0" xfId="0" applyFont="1" applyFill="1" applyAlignment="1">
      <alignment horizontal="left" wrapText="1"/>
    </xf>
    <xf numFmtId="0" fontId="1" fillId="4" borderId="11" xfId="1" applyFill="1" applyBorder="1" applyAlignment="1" applyProtection="1">
      <alignment horizontal="left" vertical="top"/>
      <protection locked="0"/>
    </xf>
    <xf numFmtId="0" fontId="1" fillId="4" borderId="12" xfId="1" applyFill="1" applyBorder="1" applyAlignment="1" applyProtection="1">
      <alignment horizontal="left" vertical="top"/>
      <protection locked="0"/>
    </xf>
    <xf numFmtId="0" fontId="1" fillId="4" borderId="13" xfId="1" applyFill="1" applyBorder="1" applyAlignment="1" applyProtection="1">
      <alignment horizontal="left" vertical="top"/>
      <protection locked="0"/>
    </xf>
    <xf numFmtId="0" fontId="1" fillId="4" borderId="6" xfId="1" applyFill="1" applyBorder="1" applyAlignment="1" applyProtection="1">
      <alignment horizontal="left" vertical="top"/>
      <protection locked="0"/>
    </xf>
    <xf numFmtId="0" fontId="1" fillId="4" borderId="8" xfId="1" applyFill="1" applyBorder="1" applyAlignment="1" applyProtection="1">
      <alignment horizontal="left" vertical="top"/>
      <protection locked="0"/>
    </xf>
    <xf numFmtId="0" fontId="1" fillId="4" borderId="9" xfId="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6" fillId="2" borderId="14" xfId="0" applyFont="1" applyFill="1" applyBorder="1" applyAlignment="1">
      <alignment horizontal="right"/>
    </xf>
    <xf numFmtId="0" fontId="16" fillId="2" borderId="18" xfId="0" applyFont="1" applyFill="1" applyBorder="1" applyAlignment="1">
      <alignment horizontal="right"/>
    </xf>
    <xf numFmtId="0" fontId="15" fillId="2" borderId="1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8" xfId="0" applyFont="1" applyFill="1" applyBorder="1" applyAlignment="1">
      <alignment horizontal="left" vertical="center" wrapText="1"/>
    </xf>
    <xf numFmtId="0" fontId="3" fillId="2" borderId="14" xfId="0" applyFont="1" applyFill="1" applyBorder="1" applyAlignment="1">
      <alignment horizontal="left" vertical="center"/>
    </xf>
    <xf numFmtId="0" fontId="6" fillId="0" borderId="14"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6" fillId="0" borderId="16"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6" fillId="3" borderId="13" xfId="0" applyFont="1" applyFill="1" applyBorder="1" applyAlignment="1" applyProtection="1">
      <alignment horizontal="left" vertical="top"/>
      <protection locked="0"/>
    </xf>
    <xf numFmtId="0" fontId="15" fillId="2" borderId="6"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8"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cellXfs>
  <cellStyles count="2">
    <cellStyle name="Enllaç" xfId="1" builtinId="8"/>
    <cellStyle name="Normal" xfId="0" builtinId="0"/>
  </cellStyles>
  <dxfs count="60">
    <dxf>
      <font>
        <color rgb="FF92D050"/>
      </font>
      <fill>
        <patternFill>
          <bgColor rgb="FF92D05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theme="0"/>
      </font>
      <fill>
        <patternFill>
          <bgColor theme="0"/>
        </patternFill>
      </fill>
    </dxf>
    <dxf>
      <font>
        <color theme="0"/>
      </font>
      <fill>
        <patternFill>
          <bgColor theme="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theme="0"/>
      </font>
      <fill>
        <patternFill>
          <bgColor theme="0"/>
        </patternFill>
      </fill>
    </dxf>
    <dxf>
      <font>
        <color rgb="FFFF0000"/>
      </font>
      <fill>
        <patternFill>
          <bgColor rgb="FFFF0000"/>
        </patternFill>
      </fill>
    </dxf>
    <dxf>
      <font>
        <color theme="0"/>
      </font>
      <fill>
        <patternFill>
          <bgColor theme="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theme="0"/>
      </font>
      <fill>
        <patternFill>
          <bgColor theme="0"/>
        </patternFill>
      </fill>
    </dxf>
    <dxf>
      <font>
        <color rgb="FFFF0000"/>
      </font>
    </dxf>
    <dxf>
      <font>
        <color rgb="FF00B05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F492.7E3218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178594</xdr:colOff>
      <xdr:row>1</xdr:row>
      <xdr:rowOff>178594</xdr:rowOff>
    </xdr:from>
    <xdr:to>
      <xdr:col>18</xdr:col>
      <xdr:colOff>59531</xdr:colOff>
      <xdr:row>6</xdr:row>
      <xdr:rowOff>-1</xdr:rowOff>
    </xdr:to>
    <xdr:pic>
      <xdr:nvPicPr>
        <xdr:cNvPr id="2" name="Imagen 1" descr="cid:image006.jpg@01D1EF1B.C7711F1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179719" y="428625"/>
          <a:ext cx="3059906" cy="1071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rcelona@totalfreightw.com" TargetMode="External"/><Relationship Id="rId1" Type="http://schemas.openxmlformats.org/officeDocument/2006/relationships/hyperlink" Target="http://www.totalfreightw.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27"/>
  <sheetViews>
    <sheetView tabSelected="1" showWhiteSpace="0" topLeftCell="A87" zoomScale="80" zoomScaleNormal="80" zoomScaleSheetLayoutView="70" zoomScalePageLayoutView="86" workbookViewId="0">
      <selection activeCell="N53" sqref="N53"/>
    </sheetView>
  </sheetViews>
  <sheetFormatPr defaultColWidth="9.140625" defaultRowHeight="15" x14ac:dyDescent="0.25"/>
  <cols>
    <col min="1" max="1" width="3.42578125" style="13" customWidth="1"/>
    <col min="2" max="2" width="28.85546875" style="13" customWidth="1"/>
    <col min="3" max="3" width="9.140625" style="13"/>
    <col min="4" max="4" width="2.85546875" style="1" customWidth="1"/>
    <col min="5" max="5" width="11.5703125" style="13" customWidth="1"/>
    <col min="6" max="6" width="11" style="13" customWidth="1"/>
    <col min="7" max="7" width="2.85546875" style="1" customWidth="1"/>
    <col min="8" max="8" width="16.85546875" style="13" customWidth="1"/>
    <col min="9" max="9" width="11.28515625" style="13" customWidth="1"/>
    <col min="10" max="10" width="2.5703125" style="1" customWidth="1"/>
    <col min="11" max="11" width="22.140625" style="13" customWidth="1"/>
    <col min="12" max="12" width="12.5703125" style="13" customWidth="1"/>
    <col min="13" max="13" width="2.85546875" style="1" customWidth="1"/>
    <col min="14" max="14" width="13.5703125" style="13" customWidth="1"/>
    <col min="15" max="15" width="9.140625" style="13"/>
    <col min="16" max="16" width="17.42578125" style="13" customWidth="1"/>
    <col min="17" max="17" width="1.28515625" style="13" customWidth="1"/>
    <col min="18" max="18" width="3.42578125" style="2" customWidth="1"/>
    <col min="19" max="19" width="1.42578125" style="13" customWidth="1"/>
    <col min="20" max="20" width="2.85546875" style="13" customWidth="1"/>
    <col min="21" max="21" width="2.28515625" style="14" customWidth="1"/>
    <col min="22" max="23" width="9.140625" style="14" customWidth="1"/>
    <col min="24" max="24" width="11.42578125" style="14" customWidth="1"/>
    <col min="25" max="110" width="9.140625" style="14" customWidth="1"/>
    <col min="111" max="16384" width="9.140625" style="14"/>
  </cols>
  <sheetData>
    <row r="1" spans="1:99" ht="20.100000000000001" customHeight="1" x14ac:dyDescent="0.4">
      <c r="A1" s="53"/>
      <c r="B1" s="53"/>
      <c r="C1" s="24"/>
      <c r="D1" s="24"/>
      <c r="E1" s="24"/>
      <c r="F1" s="24"/>
      <c r="G1" s="24"/>
      <c r="H1" s="24"/>
      <c r="I1" s="24"/>
      <c r="J1" s="24"/>
    </row>
    <row r="2" spans="1:99" ht="20.100000000000001" customHeight="1" x14ac:dyDescent="0.4">
      <c r="B2" s="117" t="s">
        <v>151</v>
      </c>
      <c r="C2" s="117"/>
      <c r="D2" s="24"/>
      <c r="E2" s="24"/>
      <c r="F2" s="24"/>
      <c r="G2" s="24"/>
      <c r="H2" s="24"/>
      <c r="I2" s="24"/>
      <c r="J2" s="24"/>
    </row>
    <row r="3" spans="1:99" ht="20.100000000000001" customHeight="1" x14ac:dyDescent="0.4">
      <c r="B3" s="118" t="s">
        <v>178</v>
      </c>
      <c r="C3" s="118"/>
      <c r="D3" s="24"/>
      <c r="E3" s="24"/>
      <c r="F3" s="24"/>
      <c r="G3" s="24"/>
      <c r="H3" s="24"/>
      <c r="I3" s="24"/>
      <c r="J3" s="24"/>
    </row>
    <row r="4" spans="1:99" ht="20.100000000000001" customHeight="1" x14ac:dyDescent="0.4">
      <c r="B4" s="118" t="s">
        <v>164</v>
      </c>
      <c r="C4" s="118"/>
      <c r="D4" s="24"/>
      <c r="E4" s="24"/>
      <c r="F4" s="24"/>
      <c r="G4" s="24"/>
      <c r="H4" s="24"/>
      <c r="I4" s="24"/>
      <c r="J4" s="24"/>
    </row>
    <row r="5" spans="1:99" ht="20.100000000000001" customHeight="1" x14ac:dyDescent="0.4">
      <c r="C5" s="24"/>
      <c r="D5" s="24"/>
      <c r="E5" s="24"/>
      <c r="F5" s="24"/>
      <c r="G5" s="24"/>
      <c r="H5" s="24"/>
      <c r="I5" s="24"/>
      <c r="J5" s="24"/>
    </row>
    <row r="6" spans="1:99" ht="20.100000000000001" customHeight="1" x14ac:dyDescent="0.25">
      <c r="B6" s="116" t="s">
        <v>152</v>
      </c>
      <c r="C6" s="133"/>
      <c r="D6" s="134"/>
      <c r="E6" s="134"/>
      <c r="F6" s="134"/>
      <c r="G6" s="134"/>
      <c r="H6" s="134"/>
      <c r="I6" s="134"/>
      <c r="J6" s="134"/>
      <c r="K6" s="130"/>
      <c r="L6" s="130"/>
      <c r="M6" s="130"/>
      <c r="N6" s="130"/>
      <c r="O6" s="15"/>
      <c r="P6" s="130"/>
      <c r="Q6" s="130"/>
      <c r="R6" s="130"/>
      <c r="S6" s="130"/>
    </row>
    <row r="7" spans="1:99" ht="20.100000000000001" customHeight="1" x14ac:dyDescent="0.25">
      <c r="B7" s="138" t="s">
        <v>179</v>
      </c>
      <c r="C7" s="138"/>
      <c r="D7" s="17"/>
      <c r="E7" s="17"/>
      <c r="F7" s="17"/>
      <c r="G7" s="17"/>
      <c r="H7" s="17"/>
      <c r="I7" s="17"/>
      <c r="J7" s="17"/>
      <c r="K7" s="15"/>
      <c r="L7" s="15"/>
      <c r="M7" s="15"/>
      <c r="N7" s="15"/>
      <c r="O7" s="15"/>
      <c r="P7" s="15"/>
      <c r="Q7" s="15"/>
      <c r="R7" s="15"/>
      <c r="S7" s="15"/>
    </row>
    <row r="8" spans="1:99" ht="20.100000000000001" customHeight="1" thickBot="1" x14ac:dyDescent="0.3">
      <c r="C8" s="16"/>
      <c r="D8" s="17"/>
      <c r="E8" s="17"/>
      <c r="F8" s="17"/>
      <c r="G8" s="17"/>
      <c r="H8" s="17"/>
      <c r="I8" s="17"/>
      <c r="J8" s="17"/>
      <c r="K8" s="15"/>
      <c r="L8" s="15"/>
      <c r="M8" s="15"/>
      <c r="N8" s="15"/>
      <c r="O8" s="15"/>
      <c r="P8" s="15"/>
      <c r="Q8" s="15"/>
      <c r="R8" s="15"/>
      <c r="S8" s="15"/>
    </row>
    <row r="9" spans="1:99" ht="5.25" customHeight="1" x14ac:dyDescent="0.25">
      <c r="A9" s="18"/>
      <c r="B9" s="19"/>
      <c r="C9" s="19"/>
      <c r="D9" s="20"/>
      <c r="E9" s="19"/>
      <c r="F9" s="19"/>
      <c r="G9" s="20"/>
      <c r="H9" s="19"/>
      <c r="I9" s="19"/>
      <c r="J9" s="20"/>
      <c r="K9" s="19"/>
      <c r="L9" s="19"/>
      <c r="M9" s="20"/>
      <c r="N9" s="19"/>
      <c r="O9" s="19"/>
      <c r="P9" s="19"/>
      <c r="Q9" s="19"/>
      <c r="R9" s="21"/>
      <c r="S9" s="19"/>
      <c r="T9" s="22"/>
    </row>
    <row r="10" spans="1:99" ht="26.25" x14ac:dyDescent="0.4">
      <c r="A10" s="185" t="str">
        <f>VLOOKUP(D12,V10:X11,2,FALSE)</f>
        <v>Ficha de apertura/modificación de Proveedor</v>
      </c>
      <c r="B10" s="186"/>
      <c r="C10" s="186"/>
      <c r="D10" s="186"/>
      <c r="E10" s="186"/>
      <c r="F10" s="186"/>
      <c r="G10" s="186"/>
      <c r="H10" s="186"/>
      <c r="I10" s="186"/>
      <c r="J10" s="186"/>
      <c r="K10" s="186"/>
      <c r="L10" s="186"/>
      <c r="M10" s="186"/>
      <c r="N10" s="186"/>
      <c r="O10" s="186"/>
      <c r="P10" s="186"/>
      <c r="Q10" s="186"/>
      <c r="R10" s="186"/>
      <c r="S10" s="186"/>
      <c r="T10" s="187"/>
      <c r="V10" s="14" t="s">
        <v>0</v>
      </c>
      <c r="W10" s="14" t="s">
        <v>153</v>
      </c>
      <c r="X10" s="119" t="s">
        <v>167</v>
      </c>
      <c r="Y10" s="14" t="s">
        <v>3</v>
      </c>
      <c r="Z10" s="14" t="s">
        <v>5</v>
      </c>
      <c r="AA10" s="14" t="s">
        <v>9</v>
      </c>
      <c r="AB10" s="14" t="s">
        <v>11</v>
      </c>
      <c r="AC10" s="14" t="s">
        <v>12</v>
      </c>
      <c r="AD10" s="14" t="s">
        <v>13</v>
      </c>
      <c r="AE10" s="14" t="s">
        <v>17</v>
      </c>
      <c r="AF10" s="14" t="s">
        <v>19</v>
      </c>
      <c r="AG10" s="14" t="s">
        <v>21</v>
      </c>
      <c r="AH10" s="14" t="s">
        <v>23</v>
      </c>
      <c r="AI10" s="14" t="s">
        <v>25</v>
      </c>
      <c r="AJ10" s="14" t="s">
        <v>26</v>
      </c>
      <c r="AK10" s="14" t="s">
        <v>28</v>
      </c>
      <c r="AL10" s="14" t="s">
        <v>30</v>
      </c>
      <c r="AM10" s="14" t="s">
        <v>32</v>
      </c>
      <c r="AN10" s="14" t="s">
        <v>33</v>
      </c>
      <c r="AO10" s="14" t="s">
        <v>155</v>
      </c>
      <c r="AP10" s="14" t="s">
        <v>157</v>
      </c>
      <c r="AQ10" s="14" t="s">
        <v>106</v>
      </c>
      <c r="AR10" s="14" t="s">
        <v>36</v>
      </c>
      <c r="AS10" s="14" t="s">
        <v>37</v>
      </c>
      <c r="AT10" s="14" t="s">
        <v>38</v>
      </c>
      <c r="AU10" s="14" t="s">
        <v>3</v>
      </c>
      <c r="AV10" s="14" t="s">
        <v>44</v>
      </c>
      <c r="AW10" s="14" t="s">
        <v>45</v>
      </c>
      <c r="AX10" s="14" t="s">
        <v>48</v>
      </c>
      <c r="AY10" s="14" t="s">
        <v>50</v>
      </c>
      <c r="AZ10" s="14" t="s">
        <v>52</v>
      </c>
      <c r="BA10" s="14" t="s">
        <v>54</v>
      </c>
      <c r="BB10" s="14" t="s">
        <v>56</v>
      </c>
      <c r="BC10" s="14" t="s">
        <v>58</v>
      </c>
      <c r="BD10" s="14" t="s">
        <v>176</v>
      </c>
      <c r="BE10" s="14" t="s">
        <v>60</v>
      </c>
      <c r="BF10" s="14" t="s">
        <v>62</v>
      </c>
      <c r="BG10" s="14" t="s">
        <v>64</v>
      </c>
      <c r="BH10" s="14" t="s">
        <v>67</v>
      </c>
      <c r="BI10" s="14" t="s">
        <v>70</v>
      </c>
      <c r="BJ10" s="14" t="s">
        <v>71</v>
      </c>
      <c r="BK10" s="14" t="s">
        <v>72</v>
      </c>
      <c r="BL10" s="14" t="s">
        <v>145</v>
      </c>
      <c r="BM10" s="14" t="s">
        <v>73</v>
      </c>
      <c r="BN10" s="14" t="s">
        <v>80</v>
      </c>
      <c r="BO10" s="14" t="s">
        <v>74</v>
      </c>
      <c r="BP10" s="14" t="s">
        <v>75</v>
      </c>
      <c r="BQ10" s="14" t="s">
        <v>76</v>
      </c>
      <c r="BR10" s="14" t="s">
        <v>77</v>
      </c>
      <c r="BS10" s="14" t="s">
        <v>78</v>
      </c>
      <c r="BT10" s="14" t="s">
        <v>79</v>
      </c>
      <c r="BU10" s="14" t="s">
        <v>87</v>
      </c>
      <c r="BV10" s="14" t="s">
        <v>88</v>
      </c>
      <c r="BW10" s="14" t="s">
        <v>89</v>
      </c>
      <c r="BX10" s="14" t="s">
        <v>90</v>
      </c>
      <c r="BY10" s="14" t="s">
        <v>91</v>
      </c>
      <c r="BZ10" s="14" t="s">
        <v>92</v>
      </c>
      <c r="CA10" s="14" t="s">
        <v>93</v>
      </c>
      <c r="CB10" s="14" t="s">
        <v>99</v>
      </c>
      <c r="CC10" s="14" t="s">
        <v>116</v>
      </c>
      <c r="CD10" s="14" t="s">
        <v>21</v>
      </c>
      <c r="CE10" s="14" t="s">
        <v>165</v>
      </c>
      <c r="CF10" s="14" t="s">
        <v>140</v>
      </c>
      <c r="CH10" s="14" t="s">
        <v>102</v>
      </c>
      <c r="CI10" s="14" t="s">
        <v>104</v>
      </c>
      <c r="CJ10" s="14" t="s">
        <v>107</v>
      </c>
      <c r="CK10" s="14" t="s">
        <v>110</v>
      </c>
      <c r="CL10" s="14" t="s">
        <v>112</v>
      </c>
      <c r="CM10" s="14" t="s">
        <v>115</v>
      </c>
      <c r="CN10" s="14" t="s">
        <v>117</v>
      </c>
      <c r="CO10" s="14" t="s">
        <v>119</v>
      </c>
      <c r="CP10" s="14" t="s">
        <v>121</v>
      </c>
      <c r="CQ10" s="14" t="s">
        <v>130</v>
      </c>
      <c r="CR10" s="14" t="s">
        <v>128</v>
      </c>
      <c r="CS10" s="14" t="s">
        <v>131</v>
      </c>
      <c r="CT10" s="14" t="s">
        <v>138</v>
      </c>
      <c r="CU10" s="14" t="s">
        <v>142</v>
      </c>
    </row>
    <row r="11" spans="1:99" ht="27" thickBot="1" x14ac:dyDescent="0.45">
      <c r="A11" s="23"/>
      <c r="B11" s="24"/>
      <c r="C11" s="24"/>
      <c r="D11" s="24"/>
      <c r="E11" s="24"/>
      <c r="F11" s="24"/>
      <c r="G11" s="24"/>
      <c r="H11" s="24"/>
      <c r="I11" s="24"/>
      <c r="J11" s="24"/>
      <c r="K11" s="24"/>
      <c r="L11" s="24"/>
      <c r="M11" s="24"/>
      <c r="N11" s="24"/>
      <c r="O11" s="24"/>
      <c r="P11" s="24"/>
      <c r="Q11" s="24"/>
      <c r="R11" s="25"/>
      <c r="S11" s="24"/>
      <c r="T11" s="26"/>
      <c r="V11" s="14" t="s">
        <v>1</v>
      </c>
      <c r="W11" s="14" t="s">
        <v>154</v>
      </c>
      <c r="X11" s="119" t="s">
        <v>168</v>
      </c>
      <c r="Y11" s="14" t="s">
        <v>4</v>
      </c>
      <c r="Z11" s="14" t="s">
        <v>6</v>
      </c>
      <c r="AA11" s="14" t="s">
        <v>8</v>
      </c>
      <c r="AB11" s="14" t="s">
        <v>14</v>
      </c>
      <c r="AC11" s="14" t="s">
        <v>15</v>
      </c>
      <c r="AD11" s="14" t="s">
        <v>16</v>
      </c>
      <c r="AE11" s="14" t="s">
        <v>18</v>
      </c>
      <c r="AF11" s="14" t="s">
        <v>20</v>
      </c>
      <c r="AG11" s="14" t="s">
        <v>22</v>
      </c>
      <c r="AH11" s="14" t="s">
        <v>24</v>
      </c>
      <c r="AI11" s="14" t="s">
        <v>68</v>
      </c>
      <c r="AJ11" s="14" t="s">
        <v>27</v>
      </c>
      <c r="AK11" s="14" t="s">
        <v>29</v>
      </c>
      <c r="AL11" s="14" t="s">
        <v>31</v>
      </c>
      <c r="AM11" s="14" t="s">
        <v>34</v>
      </c>
      <c r="AN11" s="14" t="s">
        <v>35</v>
      </c>
      <c r="AO11" s="14" t="s">
        <v>156</v>
      </c>
      <c r="AP11" s="14" t="s">
        <v>39</v>
      </c>
      <c r="AQ11" s="14" t="s">
        <v>105</v>
      </c>
      <c r="AR11" s="14" t="s">
        <v>40</v>
      </c>
      <c r="AS11" s="14" t="s">
        <v>41</v>
      </c>
      <c r="AT11" s="14" t="s">
        <v>42</v>
      </c>
      <c r="AU11" s="14" t="s">
        <v>4</v>
      </c>
      <c r="AV11" s="14" t="s">
        <v>43</v>
      </c>
      <c r="AW11" s="14" t="s">
        <v>46</v>
      </c>
      <c r="AX11" s="14" t="s">
        <v>49</v>
      </c>
      <c r="AY11" s="14" t="s">
        <v>51</v>
      </c>
      <c r="AZ11" s="14" t="s">
        <v>53</v>
      </c>
      <c r="BA11" s="14" t="s">
        <v>55</v>
      </c>
      <c r="BB11" s="14" t="s">
        <v>57</v>
      </c>
      <c r="BC11" s="14" t="s">
        <v>59</v>
      </c>
      <c r="BD11" s="14" t="s">
        <v>177</v>
      </c>
      <c r="BE11" s="14" t="s">
        <v>61</v>
      </c>
      <c r="BF11" s="14" t="s">
        <v>63</v>
      </c>
      <c r="BG11" s="14" t="s">
        <v>65</v>
      </c>
      <c r="BH11" s="14" t="s">
        <v>66</v>
      </c>
      <c r="BI11" s="14" t="s">
        <v>69</v>
      </c>
      <c r="BJ11" s="14" t="s">
        <v>81</v>
      </c>
      <c r="BK11" s="14" t="s">
        <v>82</v>
      </c>
      <c r="BL11" s="14" t="s">
        <v>144</v>
      </c>
      <c r="BM11" s="14" t="s">
        <v>83</v>
      </c>
      <c r="BN11" s="14" t="s">
        <v>84</v>
      </c>
      <c r="BO11" s="14" t="s">
        <v>85</v>
      </c>
      <c r="BQ11" s="14" t="s">
        <v>76</v>
      </c>
      <c r="BR11" s="14" t="s">
        <v>86</v>
      </c>
      <c r="BT11" s="14" t="s">
        <v>79</v>
      </c>
      <c r="BU11" s="14" t="s">
        <v>94</v>
      </c>
      <c r="BV11" s="14" t="s">
        <v>174</v>
      </c>
      <c r="BW11" s="14" t="s">
        <v>89</v>
      </c>
      <c r="BX11" s="14" t="s">
        <v>95</v>
      </c>
      <c r="BY11" s="14" t="s">
        <v>96</v>
      </c>
      <c r="BZ11" s="14" t="s">
        <v>97</v>
      </c>
      <c r="CA11" s="14" t="s">
        <v>98</v>
      </c>
      <c r="CB11" s="14" t="s">
        <v>100</v>
      </c>
      <c r="CC11" s="14" t="s">
        <v>101</v>
      </c>
      <c r="CD11" s="14" t="s">
        <v>22</v>
      </c>
      <c r="CE11" s="14" t="s">
        <v>166</v>
      </c>
      <c r="CF11" s="14" t="s">
        <v>141</v>
      </c>
      <c r="CH11" s="14" t="s">
        <v>103</v>
      </c>
      <c r="CI11" s="14" t="s">
        <v>104</v>
      </c>
      <c r="CJ11" s="14" t="s">
        <v>108</v>
      </c>
      <c r="CK11" s="14" t="s">
        <v>111</v>
      </c>
      <c r="CL11" s="14" t="s">
        <v>113</v>
      </c>
      <c r="CM11" s="14" t="s">
        <v>114</v>
      </c>
      <c r="CN11" s="14" t="s">
        <v>118</v>
      </c>
      <c r="CO11" s="14" t="s">
        <v>120</v>
      </c>
      <c r="CP11" s="14" t="s">
        <v>122</v>
      </c>
      <c r="CQ11" s="14" t="s">
        <v>124</v>
      </c>
      <c r="CR11" s="14" t="s">
        <v>129</v>
      </c>
      <c r="CS11" s="14" t="s">
        <v>148</v>
      </c>
      <c r="CT11" s="14" t="s">
        <v>139</v>
      </c>
      <c r="CU11" s="14" t="s">
        <v>143</v>
      </c>
    </row>
    <row r="12" spans="1:99" ht="15.75" thickBot="1" x14ac:dyDescent="0.3">
      <c r="A12" s="27"/>
      <c r="B12" s="28" t="s">
        <v>2</v>
      </c>
      <c r="C12" s="19"/>
      <c r="D12" s="161" t="s">
        <v>0</v>
      </c>
      <c r="E12" s="163"/>
      <c r="T12" s="26"/>
    </row>
    <row r="13" spans="1:99" ht="18.75" x14ac:dyDescent="0.3">
      <c r="A13" s="27"/>
      <c r="B13" s="29"/>
      <c r="C13" s="30" t="str">
        <f>VLOOKUP(D12,V10:X11,3,FALSE)</f>
        <v>Por favor rellenar el formulario electrónicamente y guardarlo en formato excel cuando se envíe (los campos en color gris son imprescindibles). No imprimir!</v>
      </c>
      <c r="D13" s="30"/>
      <c r="E13" s="30"/>
      <c r="F13" s="30"/>
      <c r="G13" s="30"/>
      <c r="H13" s="30"/>
      <c r="I13" s="30"/>
      <c r="J13" s="30"/>
      <c r="K13" s="30"/>
      <c r="L13" s="30"/>
      <c r="M13" s="30"/>
      <c r="N13" s="30"/>
      <c r="O13" s="30"/>
      <c r="P13" s="30"/>
      <c r="Q13" s="31"/>
      <c r="R13" s="5"/>
      <c r="S13" s="32"/>
      <c r="T13" s="26"/>
      <c r="V13" s="120" t="s">
        <v>7</v>
      </c>
      <c r="Y13" s="34"/>
      <c r="Z13" s="34"/>
      <c r="AA13" s="34"/>
      <c r="AB13" s="34"/>
      <c r="AC13" s="34"/>
      <c r="AD13" s="34"/>
      <c r="AE13" s="34"/>
      <c r="AF13" s="34"/>
      <c r="AG13" s="34"/>
      <c r="AH13" s="34"/>
      <c r="AI13" s="34"/>
      <c r="AJ13" s="34"/>
      <c r="AK13" s="34"/>
    </row>
    <row r="14" spans="1:99" ht="4.5" customHeight="1" x14ac:dyDescent="0.3">
      <c r="A14" s="27"/>
      <c r="B14" s="35"/>
      <c r="C14" s="36"/>
      <c r="D14" s="37"/>
      <c r="E14" s="36"/>
      <c r="F14" s="36"/>
      <c r="G14" s="37"/>
      <c r="H14" s="36"/>
      <c r="I14" s="36"/>
      <c r="J14" s="37"/>
      <c r="K14" s="36"/>
      <c r="L14" s="36"/>
      <c r="M14" s="37"/>
      <c r="N14" s="36"/>
      <c r="O14" s="36"/>
      <c r="P14" s="36"/>
      <c r="Q14" s="36"/>
      <c r="R14" s="7"/>
      <c r="S14" s="38"/>
      <c r="T14" s="26"/>
      <c r="V14" s="121" t="s">
        <v>169</v>
      </c>
    </row>
    <row r="15" spans="1:99" ht="18.75" x14ac:dyDescent="0.3">
      <c r="A15" s="27"/>
      <c r="B15" s="40" t="str">
        <f>VLOOKUP(D12,V10:Z11,4,FALSE)</f>
        <v>País</v>
      </c>
      <c r="T15" s="26"/>
      <c r="V15" s="121" t="s">
        <v>170</v>
      </c>
    </row>
    <row r="16" spans="1:99" ht="8.25" customHeight="1" thickBot="1" x14ac:dyDescent="0.3">
      <c r="A16" s="27"/>
      <c r="B16" s="41"/>
      <c r="C16" s="31"/>
      <c r="D16" s="4"/>
      <c r="E16" s="31"/>
      <c r="F16" s="31"/>
      <c r="G16" s="4"/>
      <c r="H16" s="31"/>
      <c r="I16" s="31"/>
      <c r="J16" s="4"/>
      <c r="K16" s="31"/>
      <c r="L16" s="31"/>
      <c r="M16" s="4"/>
      <c r="N16" s="31"/>
      <c r="O16" s="31"/>
      <c r="P16" s="31"/>
      <c r="Q16" s="31"/>
      <c r="R16" s="5"/>
      <c r="S16" s="32"/>
      <c r="T16" s="26"/>
      <c r="V16" s="122" t="s">
        <v>129</v>
      </c>
    </row>
    <row r="17" spans="1:29" ht="14.25" customHeight="1" thickBot="1" x14ac:dyDescent="0.3">
      <c r="A17" s="27"/>
      <c r="B17" s="8" t="str">
        <f>VLOOKUP(D12,V10:Z11,5,FALSE)</f>
        <v>Por favor, elija su país</v>
      </c>
      <c r="D17" s="142" t="s">
        <v>7</v>
      </c>
      <c r="E17" s="143"/>
      <c r="F17" s="143"/>
      <c r="G17" s="143"/>
      <c r="H17" s="143"/>
      <c r="I17" s="143"/>
      <c r="J17" s="143"/>
      <c r="K17" s="143"/>
      <c r="L17" s="143"/>
      <c r="M17" s="143"/>
      <c r="N17" s="143"/>
      <c r="O17" s="143"/>
      <c r="P17" s="144"/>
      <c r="S17" s="43"/>
      <c r="T17" s="26"/>
    </row>
    <row r="18" spans="1:29" ht="14.25" customHeight="1" x14ac:dyDescent="0.25">
      <c r="A18" s="27"/>
      <c r="B18" s="6"/>
      <c r="C18" s="36"/>
      <c r="D18" s="37"/>
      <c r="E18" s="36"/>
      <c r="F18" s="36"/>
      <c r="G18" s="37"/>
      <c r="H18" s="36"/>
      <c r="I18" s="36"/>
      <c r="J18" s="37"/>
      <c r="K18" s="36"/>
      <c r="L18" s="36"/>
      <c r="M18" s="37"/>
      <c r="N18" s="36"/>
      <c r="O18" s="36"/>
      <c r="P18" s="36"/>
      <c r="Q18" s="36"/>
      <c r="R18" s="7"/>
      <c r="S18" s="38"/>
      <c r="T18" s="26"/>
      <c r="V18" s="33" t="s">
        <v>10</v>
      </c>
    </row>
    <row r="19" spans="1:29" ht="19.5" thickBot="1" x14ac:dyDescent="0.35">
      <c r="A19" s="27"/>
      <c r="B19" s="40" t="str">
        <f>VLOOKUP(D12,V10:AA11,6,FALSE)</f>
        <v>Datos Generales</v>
      </c>
      <c r="T19" s="26"/>
      <c r="V19" s="42"/>
    </row>
    <row r="20" spans="1:29" ht="8.25" customHeight="1" x14ac:dyDescent="0.25">
      <c r="A20" s="27"/>
      <c r="B20" s="41"/>
      <c r="C20" s="31"/>
      <c r="D20" s="4"/>
      <c r="E20" s="31"/>
      <c r="F20" s="31"/>
      <c r="G20" s="4"/>
      <c r="H20" s="31"/>
      <c r="I20" s="31"/>
      <c r="J20" s="4"/>
      <c r="K20" s="31"/>
      <c r="L20" s="31"/>
      <c r="M20" s="4"/>
      <c r="N20" s="31"/>
      <c r="O20" s="31"/>
      <c r="P20" s="31"/>
      <c r="Q20" s="31"/>
      <c r="R20" s="5"/>
      <c r="S20" s="32"/>
      <c r="T20" s="26"/>
    </row>
    <row r="21" spans="1:29" ht="14.25" customHeight="1" x14ac:dyDescent="0.25">
      <c r="A21" s="27"/>
      <c r="B21" s="8" t="str">
        <f>VLOOKUP($D$12,V10:AD11,7,FALSE)</f>
        <v>Tipo de modificación</v>
      </c>
      <c r="D21" s="44" t="s">
        <v>10</v>
      </c>
      <c r="E21" s="8" t="str">
        <f>VLOOKUP($D$12,$V$10:$AD$11,8,FALSE)</f>
        <v>Apertura</v>
      </c>
      <c r="G21" s="44"/>
      <c r="H21" s="8" t="str">
        <f>VLOOKUP($D$12,$V$10:$AD$11,9,FALSE)</f>
        <v>Modificación</v>
      </c>
      <c r="J21" s="45"/>
      <c r="K21" s="45"/>
      <c r="L21" s="45"/>
      <c r="M21" s="45"/>
      <c r="N21" s="45"/>
      <c r="S21" s="43"/>
      <c r="T21" s="26"/>
      <c r="V21" s="123" t="s">
        <v>7</v>
      </c>
      <c r="W21" s="123" t="s">
        <v>74</v>
      </c>
      <c r="X21" s="123" t="s">
        <v>75</v>
      </c>
      <c r="Y21" s="123" t="s">
        <v>76</v>
      </c>
      <c r="Z21" s="123" t="s">
        <v>77</v>
      </c>
      <c r="AA21" s="123" t="s">
        <v>78</v>
      </c>
      <c r="AB21" s="123" t="s">
        <v>79</v>
      </c>
      <c r="AC21" s="124" t="s">
        <v>171</v>
      </c>
    </row>
    <row r="22" spans="1:29" ht="15" customHeight="1" x14ac:dyDescent="0.25">
      <c r="A22" s="27"/>
      <c r="B22" s="8"/>
      <c r="M22" s="13"/>
      <c r="S22" s="43"/>
      <c r="T22" s="26"/>
      <c r="V22" s="123" t="s">
        <v>169</v>
      </c>
      <c r="W22" s="123" t="s">
        <v>132</v>
      </c>
      <c r="X22" s="123" t="s">
        <v>133</v>
      </c>
      <c r="Y22" s="123" t="s">
        <v>133</v>
      </c>
      <c r="Z22" s="123" t="s">
        <v>86</v>
      </c>
      <c r="AA22" s="123" t="s">
        <v>133</v>
      </c>
      <c r="AB22" s="123" t="s">
        <v>133</v>
      </c>
      <c r="AC22" s="123" t="s">
        <v>172</v>
      </c>
    </row>
    <row r="23" spans="1:29" ht="12" customHeight="1" x14ac:dyDescent="0.25">
      <c r="A23" s="27"/>
      <c r="B23" s="8" t="str">
        <f>VLOOKUP($D$12,V10:AG11,10,FALSE)</f>
        <v>Categoría</v>
      </c>
      <c r="D23" s="44"/>
      <c r="E23" s="8" t="str">
        <f>VLOOKUP($D$12,V10:AG11,11,FALSE)</f>
        <v>Cliente</v>
      </c>
      <c r="G23" s="44" t="s">
        <v>10</v>
      </c>
      <c r="H23" s="8" t="str">
        <f>VLOOKUP($D$12,V10:AG11,12,FALSE)</f>
        <v>Proveedor</v>
      </c>
      <c r="J23" s="45"/>
      <c r="K23" s="45"/>
      <c r="L23" s="45"/>
      <c r="M23" s="45"/>
      <c r="N23" s="45"/>
      <c r="S23" s="43"/>
      <c r="T23" s="26"/>
      <c r="V23" s="123" t="s">
        <v>170</v>
      </c>
      <c r="W23" s="123" t="s">
        <v>132</v>
      </c>
      <c r="X23" s="123" t="s">
        <v>133</v>
      </c>
      <c r="Y23" s="123" t="s">
        <v>133</v>
      </c>
      <c r="Z23" s="123" t="s">
        <v>86</v>
      </c>
      <c r="AA23" s="123" t="s">
        <v>133</v>
      </c>
      <c r="AB23" s="123" t="s">
        <v>133</v>
      </c>
      <c r="AC23" s="123" t="s">
        <v>172</v>
      </c>
    </row>
    <row r="24" spans="1:29" ht="7.5" customHeight="1" x14ac:dyDescent="0.25">
      <c r="A24" s="27"/>
      <c r="B24" s="8"/>
      <c r="M24" s="13"/>
      <c r="S24" s="43"/>
      <c r="T24" s="26"/>
      <c r="V24" s="123" t="s">
        <v>129</v>
      </c>
      <c r="W24" s="123" t="s">
        <v>136</v>
      </c>
      <c r="X24" s="123" t="s">
        <v>134</v>
      </c>
      <c r="Y24" s="123" t="s">
        <v>135</v>
      </c>
      <c r="Z24" s="123" t="s">
        <v>137</v>
      </c>
      <c r="AA24" s="123" t="s">
        <v>133</v>
      </c>
      <c r="AB24" s="123" t="s">
        <v>133</v>
      </c>
      <c r="AC24" s="123" t="s">
        <v>173</v>
      </c>
    </row>
    <row r="25" spans="1:29" x14ac:dyDescent="0.25">
      <c r="A25" s="27"/>
      <c r="B25" s="8" t="str">
        <f>VLOOKUP($D$12,V10:AK11,13,FALSE)</f>
        <v>Tipo</v>
      </c>
      <c r="D25" s="44"/>
      <c r="E25" s="46" t="str">
        <f>VLOOKUP($D$12,V10:AK11,14,FALSE)</f>
        <v>Explotación</v>
      </c>
      <c r="G25" s="44"/>
      <c r="H25" s="8" t="str">
        <f>VLOOKUP($D$12,V10:AK11,15,FALSE)</f>
        <v>Grupo</v>
      </c>
      <c r="J25" s="44"/>
      <c r="K25" s="8" t="str">
        <f>VLOOKUP($D$12,V10:AK11,16,FALSE)</f>
        <v>Corresponsal</v>
      </c>
      <c r="L25" s="45"/>
      <c r="M25" s="44"/>
      <c r="N25" s="45" t="s">
        <v>125</v>
      </c>
      <c r="S25" s="43"/>
      <c r="T25" s="26"/>
    </row>
    <row r="26" spans="1:29" ht="7.5" customHeight="1" x14ac:dyDescent="0.25">
      <c r="A26" s="27"/>
      <c r="B26" s="47"/>
      <c r="S26" s="43"/>
      <c r="T26" s="26"/>
    </row>
    <row r="27" spans="1:29" x14ac:dyDescent="0.25">
      <c r="A27" s="27"/>
      <c r="B27" s="8" t="str">
        <f>VLOOKUP($D$12,V10:AN11,17,FALSE)</f>
        <v>Tipo de dirección</v>
      </c>
      <c r="D27" s="44"/>
      <c r="E27" s="8" t="str">
        <f>VLOOKUP($D$12,V10:AN11,18,FALSE)</f>
        <v>Fiscal</v>
      </c>
      <c r="G27" s="44"/>
      <c r="H27" s="8" t="str">
        <f>VLOOKUP($D$12,V10:AN11,19,FALSE)</f>
        <v>Facturación</v>
      </c>
      <c r="S27" s="43"/>
      <c r="T27" s="26"/>
    </row>
    <row r="28" spans="1:29" ht="7.5" customHeight="1" x14ac:dyDescent="0.25">
      <c r="A28" s="27"/>
      <c r="B28" s="8"/>
      <c r="S28" s="43"/>
      <c r="T28" s="26"/>
    </row>
    <row r="29" spans="1:29" ht="8.25" customHeight="1" x14ac:dyDescent="0.25">
      <c r="A29" s="27"/>
      <c r="B29" s="6"/>
      <c r="C29" s="36"/>
      <c r="D29" s="37"/>
      <c r="E29" s="36"/>
      <c r="F29" s="36"/>
      <c r="G29" s="37"/>
      <c r="H29" s="36"/>
      <c r="I29" s="36"/>
      <c r="J29" s="37"/>
      <c r="K29" s="36"/>
      <c r="L29" s="36"/>
      <c r="M29" s="37"/>
      <c r="N29" s="36"/>
      <c r="O29" s="36"/>
      <c r="P29" s="36"/>
      <c r="Q29" s="36"/>
      <c r="R29" s="7"/>
      <c r="S29" s="38"/>
      <c r="T29" s="26"/>
    </row>
    <row r="30" spans="1:29" ht="16.5" customHeight="1" x14ac:dyDescent="0.3">
      <c r="A30" s="27"/>
      <c r="B30" s="48"/>
      <c r="T30" s="26"/>
    </row>
    <row r="31" spans="1:29" ht="8.25" customHeight="1" x14ac:dyDescent="0.25">
      <c r="A31" s="27"/>
      <c r="B31" s="41"/>
      <c r="C31" s="31"/>
      <c r="D31" s="4"/>
      <c r="E31" s="31"/>
      <c r="F31" s="31"/>
      <c r="G31" s="4"/>
      <c r="H31" s="31"/>
      <c r="I31" s="31"/>
      <c r="J31" s="4"/>
      <c r="K31" s="31"/>
      <c r="L31" s="31"/>
      <c r="M31" s="4"/>
      <c r="N31" s="31"/>
      <c r="O31" s="31"/>
      <c r="P31" s="31"/>
      <c r="Q31" s="31"/>
      <c r="R31" s="5"/>
      <c r="S31" s="32"/>
      <c r="T31" s="26"/>
    </row>
    <row r="32" spans="1:29" x14ac:dyDescent="0.25">
      <c r="A32" s="27"/>
      <c r="B32" s="8" t="str">
        <f>VLOOKUP($D$12,V10:AU11,20,FALSE)</f>
        <v>Número proveedor</v>
      </c>
      <c r="D32" s="145"/>
      <c r="E32" s="146"/>
      <c r="F32" s="146"/>
      <c r="G32" s="146"/>
      <c r="H32" s="160"/>
      <c r="I32" s="8"/>
      <c r="J32" s="49"/>
      <c r="K32" s="50" t="str">
        <f>VLOOKUP($D$12,V10:AV11,27,FALSE)</f>
        <v>NIF/CIF Nº</v>
      </c>
      <c r="L32" s="135"/>
      <c r="M32" s="136"/>
      <c r="N32" s="136"/>
      <c r="O32" s="136"/>
      <c r="P32" s="137"/>
      <c r="Q32" s="9"/>
      <c r="S32" s="43"/>
      <c r="T32" s="26"/>
    </row>
    <row r="33" spans="1:20" x14ac:dyDescent="0.25">
      <c r="A33" s="27"/>
      <c r="B33" s="8" t="str">
        <f>VLOOKUP($D$12,V10:AU11,21,FALSE)</f>
        <v>Razón social</v>
      </c>
      <c r="D33" s="135"/>
      <c r="E33" s="136"/>
      <c r="F33" s="136"/>
      <c r="G33" s="136"/>
      <c r="H33" s="136"/>
      <c r="I33" s="136"/>
      <c r="J33" s="136"/>
      <c r="K33" s="136"/>
      <c r="L33" s="136"/>
      <c r="M33" s="136"/>
      <c r="N33" s="136"/>
      <c r="O33" s="136"/>
      <c r="P33" s="137"/>
      <c r="Q33" s="9"/>
      <c r="S33" s="43"/>
      <c r="T33" s="26"/>
    </row>
    <row r="34" spans="1:20" ht="7.5" customHeight="1" x14ac:dyDescent="0.25">
      <c r="A34" s="27"/>
      <c r="B34" s="8"/>
      <c r="D34" s="9"/>
      <c r="E34" s="9"/>
      <c r="F34" s="9"/>
      <c r="G34" s="9"/>
      <c r="H34" s="9"/>
      <c r="I34" s="9"/>
      <c r="J34" s="9"/>
      <c r="K34" s="9"/>
      <c r="L34" s="9"/>
      <c r="M34" s="9"/>
      <c r="N34" s="9"/>
      <c r="O34" s="9"/>
      <c r="P34" s="9"/>
      <c r="Q34" s="9"/>
      <c r="R34" s="51"/>
      <c r="S34" s="43"/>
      <c r="T34" s="26"/>
    </row>
    <row r="35" spans="1:20" x14ac:dyDescent="0.25">
      <c r="A35" s="27"/>
      <c r="B35" s="8" t="str">
        <f>VLOOKUP($D$12,V10:AT11,22,FALSE)</f>
        <v>Domicilio Fiscal</v>
      </c>
      <c r="D35" s="135"/>
      <c r="E35" s="136"/>
      <c r="F35" s="136"/>
      <c r="G35" s="136"/>
      <c r="H35" s="136"/>
      <c r="I35" s="136"/>
      <c r="J35" s="136"/>
      <c r="K35" s="136"/>
      <c r="L35" s="136"/>
      <c r="M35" s="136"/>
      <c r="N35" s="136"/>
      <c r="O35" s="136"/>
      <c r="P35" s="137"/>
      <c r="Q35" s="9"/>
      <c r="S35" s="43"/>
      <c r="T35" s="26"/>
    </row>
    <row r="36" spans="1:20" x14ac:dyDescent="0.25">
      <c r="A36" s="27"/>
      <c r="B36" s="46" t="str">
        <f>VLOOKUP($D$12,$V$10:$CK$11,67,FALSE)</f>
        <v>Domicilio Social</v>
      </c>
      <c r="D36" s="145"/>
      <c r="E36" s="146"/>
      <c r="F36" s="146"/>
      <c r="G36" s="146"/>
      <c r="H36" s="146"/>
      <c r="I36" s="146"/>
      <c r="J36" s="146"/>
      <c r="K36" s="146"/>
      <c r="L36" s="146"/>
      <c r="M36" s="146"/>
      <c r="N36" s="146"/>
      <c r="O36" s="146"/>
      <c r="P36" s="160"/>
      <c r="Q36" s="9"/>
      <c r="S36" s="43"/>
      <c r="T36" s="26"/>
    </row>
    <row r="37" spans="1:20" x14ac:dyDescent="0.25">
      <c r="A37" s="27"/>
      <c r="B37" s="8" t="str">
        <f>VLOOKUP($D$12,$V$10:$AAB$11,75,FALSE)</f>
        <v>Otros</v>
      </c>
      <c r="D37" s="149"/>
      <c r="E37" s="150"/>
      <c r="F37" s="150"/>
      <c r="G37" s="150"/>
      <c r="H37" s="150"/>
      <c r="I37" s="150"/>
      <c r="J37" s="150"/>
      <c r="K37" s="150"/>
      <c r="L37" s="150"/>
      <c r="M37" s="150"/>
      <c r="N37" s="150"/>
      <c r="O37" s="150"/>
      <c r="P37" s="151"/>
      <c r="Q37" s="9"/>
      <c r="S37" s="43"/>
      <c r="T37" s="26"/>
    </row>
    <row r="38" spans="1:20" x14ac:dyDescent="0.25">
      <c r="A38" s="27"/>
      <c r="B38" s="8" t="str">
        <f>VLOOKUP($D$12,V10:AU11,23,FALSE)</f>
        <v>CP</v>
      </c>
      <c r="D38" s="190"/>
      <c r="E38" s="191"/>
      <c r="F38" s="191"/>
      <c r="G38" s="192"/>
      <c r="H38" s="52" t="str">
        <f>VLOOKUP($D$12,V10:AU11,24,FALSE)</f>
        <v>Población</v>
      </c>
      <c r="I38" s="152"/>
      <c r="J38" s="153"/>
      <c r="K38" s="153"/>
      <c r="L38" s="153"/>
      <c r="M38" s="153"/>
      <c r="N38" s="153"/>
      <c r="O38" s="153"/>
      <c r="P38" s="154"/>
      <c r="Q38" s="53"/>
      <c r="S38" s="43"/>
      <c r="T38" s="26"/>
    </row>
    <row r="39" spans="1:20" ht="6" customHeight="1" x14ac:dyDescent="0.25">
      <c r="A39" s="27"/>
      <c r="B39" s="54"/>
      <c r="D39" s="188"/>
      <c r="E39" s="188"/>
      <c r="F39" s="188"/>
      <c r="G39" s="188"/>
      <c r="H39" s="188"/>
      <c r="I39" s="188"/>
      <c r="J39" s="188"/>
      <c r="K39" s="189"/>
      <c r="L39" s="188"/>
      <c r="M39" s="188"/>
      <c r="N39" s="188"/>
      <c r="O39" s="188"/>
      <c r="P39" s="188"/>
      <c r="Q39" s="9"/>
      <c r="S39" s="43"/>
      <c r="T39" s="26"/>
    </row>
    <row r="40" spans="1:20" x14ac:dyDescent="0.25">
      <c r="A40" s="27"/>
      <c r="B40" s="8" t="str">
        <f>VLOOKUP($D$12,V10:AU11,25,FALSE)</f>
        <v>Provincia</v>
      </c>
      <c r="D40" s="149"/>
      <c r="E40" s="150"/>
      <c r="F40" s="150"/>
      <c r="G40" s="150"/>
      <c r="H40" s="150"/>
      <c r="I40" s="150"/>
      <c r="J40" s="151"/>
      <c r="K40" s="55" t="str">
        <f>VLOOKUP($D$12,V10:AU11,26,FALSE)</f>
        <v>País</v>
      </c>
      <c r="L40" s="152"/>
      <c r="M40" s="153"/>
      <c r="N40" s="153"/>
      <c r="O40" s="153"/>
      <c r="P40" s="154"/>
      <c r="Q40" s="9"/>
      <c r="S40" s="43"/>
      <c r="T40" s="26"/>
    </row>
    <row r="41" spans="1:20" ht="7.5" customHeight="1" x14ac:dyDescent="0.25">
      <c r="A41" s="27"/>
      <c r="B41" s="56"/>
      <c r="D41" s="9"/>
      <c r="E41" s="9"/>
      <c r="F41" s="9"/>
      <c r="G41" s="9"/>
      <c r="H41" s="9"/>
      <c r="I41" s="9"/>
      <c r="J41" s="9"/>
      <c r="K41" s="9"/>
      <c r="L41" s="9"/>
      <c r="M41" s="9"/>
      <c r="N41" s="9"/>
      <c r="O41" s="9"/>
      <c r="P41" s="9"/>
      <c r="Q41" s="9"/>
      <c r="R41" s="51"/>
      <c r="S41" s="43"/>
      <c r="T41" s="26"/>
    </row>
    <row r="42" spans="1:20" x14ac:dyDescent="0.25">
      <c r="A42" s="27"/>
      <c r="B42" s="8" t="str">
        <f>VLOOKUP($D$12,V10:AY11,28,FALSE)</f>
        <v>Teléfono</v>
      </c>
      <c r="D42" s="155"/>
      <c r="E42" s="156"/>
      <c r="F42" s="156"/>
      <c r="G42" s="156"/>
      <c r="H42" s="157"/>
      <c r="I42" s="52" t="s">
        <v>47</v>
      </c>
      <c r="J42" s="155"/>
      <c r="K42" s="156"/>
      <c r="L42" s="157"/>
      <c r="M42" s="57"/>
      <c r="Q42" s="9"/>
      <c r="S42" s="43"/>
      <c r="T42" s="26"/>
    </row>
    <row r="43" spans="1:20" x14ac:dyDescent="0.25">
      <c r="A43" s="27"/>
      <c r="B43" s="8" t="str">
        <f>VLOOKUP($D$12,V10:AX11,29,FALSE)</f>
        <v>Dirección correo electrónico (Admin.)</v>
      </c>
      <c r="D43" s="139"/>
      <c r="E43" s="140"/>
      <c r="F43" s="140"/>
      <c r="G43" s="140"/>
      <c r="H43" s="140"/>
      <c r="I43" s="140"/>
      <c r="J43" s="140"/>
      <c r="K43" s="140"/>
      <c r="L43" s="140"/>
      <c r="M43" s="140"/>
      <c r="N43" s="140"/>
      <c r="O43" s="140"/>
      <c r="P43" s="141"/>
      <c r="Q43" s="9"/>
      <c r="S43" s="43"/>
      <c r="T43" s="26"/>
    </row>
    <row r="44" spans="1:20" x14ac:dyDescent="0.25">
      <c r="A44" s="27"/>
      <c r="B44" s="8" t="str">
        <f>VLOOKUP($D$12,V10:AY11,30,FALSE)</f>
        <v>Contacto &amp; Correo Electrónico</v>
      </c>
      <c r="D44" s="127"/>
      <c r="E44" s="128"/>
      <c r="F44" s="128"/>
      <c r="G44" s="128"/>
      <c r="H44" s="128"/>
      <c r="I44" s="128"/>
      <c r="J44" s="128"/>
      <c r="K44" s="128"/>
      <c r="L44" s="128"/>
      <c r="M44" s="128"/>
      <c r="N44" s="128"/>
      <c r="O44" s="128"/>
      <c r="P44" s="129"/>
      <c r="Q44" s="9"/>
      <c r="R44" s="11"/>
      <c r="S44" s="43"/>
      <c r="T44" s="26"/>
    </row>
    <row r="45" spans="1:20" x14ac:dyDescent="0.25">
      <c r="A45" s="27"/>
      <c r="B45" s="8" t="str">
        <f>VLOOKUP($D$12,$V$10:$AAB$11,30,FALSE)</f>
        <v>Contacto &amp; Correo Electrónico</v>
      </c>
      <c r="D45" s="127"/>
      <c r="E45" s="128"/>
      <c r="F45" s="128"/>
      <c r="G45" s="128"/>
      <c r="H45" s="128"/>
      <c r="I45" s="128"/>
      <c r="J45" s="128"/>
      <c r="K45" s="128"/>
      <c r="L45" s="128"/>
      <c r="M45" s="128"/>
      <c r="N45" s="128"/>
      <c r="O45" s="128"/>
      <c r="P45" s="129"/>
      <c r="Q45" s="9"/>
      <c r="R45" s="11"/>
      <c r="S45" s="43"/>
      <c r="T45" s="26"/>
    </row>
    <row r="46" spans="1:20" ht="8.25" customHeight="1" x14ac:dyDescent="0.25">
      <c r="A46" s="27"/>
      <c r="B46" s="58"/>
      <c r="C46" s="36"/>
      <c r="D46" s="37"/>
      <c r="E46" s="36"/>
      <c r="F46" s="36"/>
      <c r="G46" s="37"/>
      <c r="H46" s="36"/>
      <c r="I46" s="36"/>
      <c r="J46" s="37"/>
      <c r="K46" s="36"/>
      <c r="L46" s="36"/>
      <c r="M46" s="37"/>
      <c r="N46" s="36"/>
      <c r="O46" s="36"/>
      <c r="P46" s="36"/>
      <c r="Q46" s="36"/>
      <c r="R46" s="7"/>
      <c r="S46" s="38"/>
      <c r="T46" s="26"/>
    </row>
    <row r="47" spans="1:20" ht="18.75" x14ac:dyDescent="0.3">
      <c r="A47" s="27"/>
      <c r="B47" s="40" t="str">
        <f>VLOOKUP($D$12,V10:AZ11,31,FALSE)</f>
        <v>Condiciones de pago &amp; Riesgo</v>
      </c>
      <c r="T47" s="26"/>
    </row>
    <row r="48" spans="1:20" ht="8.25" customHeight="1" x14ac:dyDescent="0.25">
      <c r="A48" s="27"/>
      <c r="B48" s="41"/>
      <c r="C48" s="31"/>
      <c r="D48" s="4"/>
      <c r="E48" s="31"/>
      <c r="F48" s="31"/>
      <c r="G48" s="4"/>
      <c r="H48" s="31"/>
      <c r="I48" s="31"/>
      <c r="J48" s="4"/>
      <c r="K48" s="31"/>
      <c r="L48" s="31"/>
      <c r="M48" s="4"/>
      <c r="N48" s="31"/>
      <c r="O48" s="31"/>
      <c r="P48" s="31"/>
      <c r="Q48" s="31"/>
      <c r="R48" s="5"/>
      <c r="S48" s="32"/>
      <c r="T48" s="26"/>
    </row>
    <row r="49" spans="1:88" x14ac:dyDescent="0.25">
      <c r="A49" s="27"/>
      <c r="B49" s="8" t="str">
        <f>VLOOKUP($D$12,V10:BF11,32,FALSE)</f>
        <v>Divisa</v>
      </c>
      <c r="D49" s="145"/>
      <c r="E49" s="146"/>
      <c r="F49" s="146"/>
      <c r="G49" s="146"/>
      <c r="H49" s="146"/>
      <c r="I49" s="146"/>
      <c r="J49" s="146"/>
      <c r="K49" s="146"/>
      <c r="L49" s="146"/>
      <c r="M49" s="146"/>
      <c r="N49" s="146"/>
      <c r="O49" s="146"/>
      <c r="P49" s="160"/>
      <c r="Q49" s="9"/>
      <c r="S49" s="43"/>
      <c r="T49" s="26"/>
    </row>
    <row r="50" spans="1:88" x14ac:dyDescent="0.25">
      <c r="A50" s="59"/>
      <c r="B50" s="8" t="str">
        <f>VLOOKUP($D$12,$V$10:$AAB$11,33,FALSE)</f>
        <v>Condiciones de pago</v>
      </c>
      <c r="C50" s="60"/>
      <c r="D50" s="161" t="s">
        <v>182</v>
      </c>
      <c r="E50" s="162"/>
      <c r="F50" s="162"/>
      <c r="G50" s="162"/>
      <c r="H50" s="162"/>
      <c r="I50" s="163"/>
      <c r="J50" s="158" t="str">
        <f>VLOOKUP($D$12,$V$10:$AAB$11,35,FALSE)</f>
        <v>Día de pago</v>
      </c>
      <c r="K50" s="159"/>
      <c r="L50" s="125">
        <v>10</v>
      </c>
      <c r="M50" s="164"/>
      <c r="N50" s="165"/>
      <c r="O50" s="165"/>
      <c r="P50" s="165"/>
      <c r="Q50" s="61"/>
      <c r="S50" s="62"/>
      <c r="T50" s="63"/>
      <c r="CJ50" s="14">
        <v>10</v>
      </c>
    </row>
    <row r="51" spans="1:88" x14ac:dyDescent="0.25">
      <c r="A51" s="59"/>
      <c r="B51" s="8" t="str">
        <f>VLOOKUP($D$12,$V$10:$AAB$11,34,FALSE)</f>
        <v>Límite de crédito</v>
      </c>
      <c r="C51" s="60"/>
      <c r="D51" s="142"/>
      <c r="E51" s="143"/>
      <c r="F51" s="143"/>
      <c r="G51" s="143"/>
      <c r="H51" s="143"/>
      <c r="I51" s="143"/>
      <c r="J51" s="143"/>
      <c r="K51" s="143"/>
      <c r="L51" s="143"/>
      <c r="M51" s="143"/>
      <c r="N51" s="143"/>
      <c r="O51" s="143"/>
      <c r="P51" s="144"/>
      <c r="Q51" s="61"/>
      <c r="S51" s="62"/>
      <c r="T51" s="63"/>
      <c r="CJ51" s="14">
        <v>30</v>
      </c>
    </row>
    <row r="52" spans="1:88" x14ac:dyDescent="0.25">
      <c r="A52" s="27"/>
      <c r="B52" s="8" t="str">
        <f>VLOOKUP($D$12,$V$10:$AAB$11,36,FALSE)</f>
        <v>Idioma</v>
      </c>
      <c r="D52" s="149"/>
      <c r="E52" s="150"/>
      <c r="F52" s="150"/>
      <c r="G52" s="150"/>
      <c r="H52" s="150"/>
      <c r="I52" s="151"/>
      <c r="Q52" s="9"/>
      <c r="S52" s="43"/>
      <c r="T52" s="26"/>
      <c r="CH52" s="14" t="s">
        <v>181</v>
      </c>
    </row>
    <row r="53" spans="1:88" x14ac:dyDescent="0.25">
      <c r="A53" s="27"/>
      <c r="B53" s="8"/>
      <c r="S53" s="43"/>
      <c r="T53" s="26"/>
      <c r="CH53" s="14" t="s">
        <v>182</v>
      </c>
    </row>
    <row r="54" spans="1:88" x14ac:dyDescent="0.25">
      <c r="A54" s="27"/>
      <c r="B54" s="8" t="str">
        <f>VLOOKUP($D$12,$V$10:$AAB$11,37,FALSE)</f>
        <v>Información Cliente (sólo se completará cuando la categoría "Cliente" se haya seleccionado)</v>
      </c>
      <c r="S54" s="43"/>
      <c r="T54" s="26"/>
      <c r="CH54" s="14" t="s">
        <v>175</v>
      </c>
    </row>
    <row r="55" spans="1:88" x14ac:dyDescent="0.25">
      <c r="A55" s="27"/>
      <c r="B55" s="8" t="str">
        <f>VLOOKUP($D$12,$V$10:$AAB$11,38,FALSE)</f>
        <v>Frecuencia de Facturación</v>
      </c>
      <c r="D55" s="142"/>
      <c r="E55" s="143"/>
      <c r="F55" s="143"/>
      <c r="G55" s="143"/>
      <c r="H55" s="143"/>
      <c r="I55" s="143"/>
      <c r="J55" s="143"/>
      <c r="K55" s="143"/>
      <c r="L55" s="143"/>
      <c r="M55" s="143"/>
      <c r="N55" s="143"/>
      <c r="O55" s="143"/>
      <c r="P55" s="144"/>
      <c r="S55" s="43"/>
      <c r="T55" s="26"/>
    </row>
    <row r="56" spans="1:88" ht="14.25" customHeight="1" x14ac:dyDescent="0.25">
      <c r="A56" s="27"/>
      <c r="B56" s="8" t="str">
        <f>VLOOKUP($D$12,$V$10:$AAB$11,39,FALSE)</f>
        <v>Solicitud de seguro</v>
      </c>
      <c r="D56" s="44"/>
      <c r="E56" s="8" t="str">
        <f>VLOOKUP($D$12,$V$10:$AAB$11,65,FALSE)</f>
        <v>SI</v>
      </c>
      <c r="F56" s="64"/>
      <c r="G56" s="44"/>
      <c r="H56" s="8" t="str">
        <f>VLOOKUP($D$12,$V$10:$AAB$11,66,FALSE)</f>
        <v>NO</v>
      </c>
      <c r="I56" s="149"/>
      <c r="J56" s="150"/>
      <c r="K56" s="150"/>
      <c r="L56" s="150"/>
      <c r="M56" s="150"/>
      <c r="N56" s="150"/>
      <c r="O56" s="150"/>
      <c r="P56" s="151"/>
      <c r="S56" s="43"/>
      <c r="T56" s="26"/>
      <c r="V56" s="14" t="s">
        <v>126</v>
      </c>
    </row>
    <row r="57" spans="1:88" x14ac:dyDescent="0.25">
      <c r="A57" s="27"/>
      <c r="B57" s="65" t="str">
        <f>VLOOKUP($D$12,$V$10:$AAB$11,40,FALSE)</f>
        <v>Vol.  previsto/año</v>
      </c>
      <c r="D57" s="145"/>
      <c r="E57" s="146"/>
      <c r="F57" s="146"/>
      <c r="G57" s="146"/>
      <c r="H57" s="146"/>
      <c r="I57" s="146"/>
      <c r="J57" s="147"/>
      <c r="K57" s="147"/>
      <c r="L57" s="147"/>
      <c r="M57" s="147"/>
      <c r="N57" s="147"/>
      <c r="O57" s="147"/>
      <c r="P57" s="148"/>
      <c r="S57" s="43"/>
      <c r="T57" s="26"/>
      <c r="V57" s="14" t="s">
        <v>127</v>
      </c>
    </row>
    <row r="58" spans="1:88" ht="12" customHeight="1" x14ac:dyDescent="0.25">
      <c r="A58" s="27"/>
      <c r="B58" s="58"/>
      <c r="C58" s="36"/>
      <c r="D58" s="37"/>
      <c r="E58" s="36"/>
      <c r="F58" s="36"/>
      <c r="G58" s="37"/>
      <c r="H58" s="36"/>
      <c r="I58" s="36"/>
      <c r="J58" s="37"/>
      <c r="K58" s="36"/>
      <c r="L58" s="36"/>
      <c r="M58" s="37"/>
      <c r="N58" s="36"/>
      <c r="O58" s="36"/>
      <c r="P58" s="36"/>
      <c r="Q58" s="36"/>
      <c r="R58" s="7"/>
      <c r="S58" s="38"/>
      <c r="T58" s="26"/>
    </row>
    <row r="59" spans="1:88" ht="8.25" customHeight="1" x14ac:dyDescent="0.25">
      <c r="A59" s="27"/>
      <c r="T59" s="26"/>
    </row>
    <row r="60" spans="1:88" ht="8.25" customHeight="1" x14ac:dyDescent="0.25">
      <c r="A60" s="27"/>
      <c r="B60" s="41"/>
      <c r="C60" s="31"/>
      <c r="D60" s="4"/>
      <c r="E60" s="31"/>
      <c r="F60" s="31"/>
      <c r="G60" s="4"/>
      <c r="H60" s="31"/>
      <c r="I60" s="31"/>
      <c r="J60" s="4"/>
      <c r="K60" s="31"/>
      <c r="L60" s="31"/>
      <c r="M60" s="4"/>
      <c r="N60" s="31"/>
      <c r="O60" s="31"/>
      <c r="P60" s="31"/>
      <c r="Q60" s="31"/>
      <c r="R60" s="5"/>
      <c r="S60" s="32"/>
      <c r="T60" s="26"/>
    </row>
    <row r="61" spans="1:88" x14ac:dyDescent="0.25">
      <c r="A61" s="27"/>
      <c r="B61" s="8" t="str">
        <f>VLOOKUP($D$12,$V$10:$AAB$11,44,FALSE)</f>
        <v>Condiciones de pago aduana</v>
      </c>
      <c r="D61" s="145"/>
      <c r="E61" s="146"/>
      <c r="F61" s="146"/>
      <c r="G61" s="160"/>
      <c r="H61" s="8"/>
      <c r="I61" s="53"/>
      <c r="J61" s="53"/>
      <c r="K61" s="53"/>
      <c r="L61" s="53"/>
      <c r="M61" s="53"/>
      <c r="N61" s="53"/>
      <c r="O61" s="53"/>
      <c r="P61" s="53"/>
      <c r="S61" s="43"/>
      <c r="T61" s="26"/>
      <c r="V61" s="39"/>
    </row>
    <row r="62" spans="1:88" ht="14.25" customHeight="1" x14ac:dyDescent="0.25">
      <c r="A62" s="27"/>
      <c r="B62" s="181" t="str">
        <f>VLOOKUP($D$12,$V$10:$AAB$11,45,FALSE)</f>
        <v>Forma de Pago</v>
      </c>
      <c r="D62" s="126" t="s">
        <v>10</v>
      </c>
      <c r="E62" s="8" t="str">
        <f>VLOOKUP($D$17,V21:AA24,2,FALSE)</f>
        <v>Transferencia</v>
      </c>
      <c r="G62" s="126"/>
      <c r="H62" s="8" t="str">
        <f>VLOOKUP($D$17,V21:AA24,3,FALSE)</f>
        <v>Recibo</v>
      </c>
      <c r="J62" s="126"/>
      <c r="K62" s="8" t="str">
        <f>VLOOKUP($D$17,V21:AA24,4,FALSE)</f>
        <v>Cheque</v>
      </c>
      <c r="M62" s="126"/>
      <c r="N62" s="8" t="str">
        <f>VLOOKUP($D$17,V21:AA24,5,FALSE)</f>
        <v>Contado</v>
      </c>
      <c r="S62" s="43"/>
      <c r="T62" s="26"/>
      <c r="V62" s="39"/>
    </row>
    <row r="63" spans="1:88" x14ac:dyDescent="0.25">
      <c r="A63" s="27"/>
      <c r="B63" s="181"/>
      <c r="D63" s="126"/>
      <c r="E63" s="8" t="str">
        <f>VLOOKUP($D$17,V21:AA24,6,FALSE)</f>
        <v>Pagaré</v>
      </c>
      <c r="G63" s="126"/>
      <c r="H63" s="8" t="str">
        <f>VLOOKUP($D$17,V21:AB24,7,FALSE)</f>
        <v>Confirming</v>
      </c>
      <c r="J63" s="131"/>
      <c r="K63" s="132"/>
      <c r="L63" s="45" t="str">
        <f>VLOOKUP($D$12,$V$10:$AAB$11,75,FALSE)</f>
        <v>Otros</v>
      </c>
      <c r="M63" s="131"/>
      <c r="N63" s="132"/>
      <c r="O63" s="13" t="str">
        <f>VLOOKUP($D$12,$V$10:$AAB$11,76,FALSE)</f>
        <v>Plazo entrega documento pago</v>
      </c>
      <c r="S63" s="43"/>
      <c r="T63" s="26"/>
      <c r="V63" s="39"/>
    </row>
    <row r="64" spans="1:88" x14ac:dyDescent="0.25">
      <c r="A64" s="27"/>
      <c r="B64" s="66"/>
      <c r="D64" s="13"/>
      <c r="G64" s="13"/>
      <c r="H64" s="45"/>
      <c r="S64" s="43"/>
      <c r="T64" s="26"/>
      <c r="V64" s="39"/>
    </row>
    <row r="65" spans="1:22" ht="38.25" customHeight="1" x14ac:dyDescent="0.25">
      <c r="A65" s="27"/>
      <c r="B65" s="178" t="str">
        <f>VLOOKUP(D12,V88:X89,2,FALSE)</f>
        <v>En caso de que la forma de pago convenida sea Recibo Domiciliado, el abajo firmante autoriza a Total Freight Worldwide S.L.. provista de CIF. Número B66619099 a que desde la fecha de la presente, y con carácter indefinido en tanto continúen las relaciones comerciales entre ambas compañías, a que gire en el número de cuenta especificado en Información Bancaria, todos los recibos correspondientes a las facturas que se originen como consecuencia de la relación comercial entre ambas compañías, de conformidad con la Ley 16/2009 de Servicios de Pago (sólo aplicable cuando la categoría "cliente se haya seleccionado).</v>
      </c>
      <c r="C65" s="179"/>
      <c r="D65" s="179"/>
      <c r="E65" s="179"/>
      <c r="F65" s="179"/>
      <c r="G65" s="179"/>
      <c r="H65" s="179"/>
      <c r="I65" s="179"/>
      <c r="J65" s="179"/>
      <c r="K65" s="179"/>
      <c r="L65" s="179"/>
      <c r="M65" s="179"/>
      <c r="N65" s="179"/>
      <c r="O65" s="179"/>
      <c r="P65" s="179"/>
      <c r="Q65" s="179"/>
      <c r="R65" s="179"/>
      <c r="S65" s="180"/>
      <c r="T65" s="26"/>
      <c r="V65" s="39"/>
    </row>
    <row r="66" spans="1:22" ht="11.25" customHeight="1" x14ac:dyDescent="0.25">
      <c r="A66" s="27"/>
      <c r="B66" s="67" t="str">
        <f>VLOOKUP(D12,V88:X89,3,FALSE)</f>
        <v>De no cumplir con las condiciones de pago pactadas en este formulario se procederá a facturarles los correspondientes gastos de financiación por el periodo excedido.</v>
      </c>
      <c r="C66" s="68"/>
      <c r="D66" s="68"/>
      <c r="E66" s="68"/>
      <c r="F66" s="68"/>
      <c r="G66" s="68"/>
      <c r="H66" s="68"/>
      <c r="I66" s="68"/>
      <c r="J66" s="69"/>
      <c r="K66" s="68"/>
      <c r="L66" s="68"/>
      <c r="M66" s="69"/>
      <c r="N66" s="68"/>
      <c r="O66" s="68"/>
      <c r="P66" s="68"/>
      <c r="Q66" s="68"/>
      <c r="R66" s="68"/>
      <c r="S66" s="70"/>
      <c r="T66" s="26"/>
      <c r="V66" s="39"/>
    </row>
    <row r="67" spans="1:22" ht="8.25" customHeight="1" thickBot="1" x14ac:dyDescent="0.3">
      <c r="A67" s="27"/>
      <c r="B67" s="58"/>
      <c r="C67" s="36"/>
      <c r="D67" s="37"/>
      <c r="E67" s="36"/>
      <c r="F67" s="36"/>
      <c r="G67" s="37"/>
      <c r="H67" s="36"/>
      <c r="I67" s="36"/>
      <c r="J67" s="37"/>
      <c r="K67" s="36"/>
      <c r="L67" s="36"/>
      <c r="M67" s="37"/>
      <c r="N67" s="36"/>
      <c r="O67" s="36"/>
      <c r="P67" s="36"/>
      <c r="Q67" s="36"/>
      <c r="R67" s="7"/>
      <c r="S67" s="38"/>
      <c r="T67" s="26"/>
      <c r="V67" s="42"/>
    </row>
    <row r="68" spans="1:22" ht="18.75" hidden="1" x14ac:dyDescent="0.3">
      <c r="A68" s="27"/>
      <c r="B68" s="40"/>
      <c r="T68" s="26"/>
    </row>
    <row r="69" spans="1:22" ht="8.25" hidden="1" customHeight="1" x14ac:dyDescent="0.25">
      <c r="A69" s="27"/>
      <c r="B69" s="3"/>
      <c r="C69" s="31"/>
      <c r="D69" s="4"/>
      <c r="E69" s="31"/>
      <c r="F69" s="31"/>
      <c r="G69" s="4"/>
      <c r="H69" s="31"/>
      <c r="I69" s="31"/>
      <c r="J69" s="4"/>
      <c r="K69" s="31"/>
      <c r="L69" s="31"/>
      <c r="M69" s="4"/>
      <c r="N69" s="31"/>
      <c r="O69" s="31"/>
      <c r="P69" s="31"/>
      <c r="Q69" s="31"/>
      <c r="R69" s="5"/>
      <c r="S69" s="32"/>
      <c r="T69" s="26"/>
    </row>
    <row r="70" spans="1:22" ht="15" hidden="1" customHeight="1" x14ac:dyDescent="0.25">
      <c r="A70" s="27"/>
      <c r="B70" s="8"/>
      <c r="D70" s="142"/>
      <c r="E70" s="143"/>
      <c r="F70" s="143"/>
      <c r="G70" s="143"/>
      <c r="H70" s="143"/>
      <c r="I70" s="143"/>
      <c r="J70" s="143"/>
      <c r="K70" s="143"/>
      <c r="L70" s="143"/>
      <c r="M70" s="143"/>
      <c r="N70" s="143"/>
      <c r="O70" s="143"/>
      <c r="P70" s="144"/>
      <c r="S70" s="43"/>
      <c r="T70" s="26"/>
    </row>
    <row r="71" spans="1:22" ht="15" hidden="1" customHeight="1" x14ac:dyDescent="0.25">
      <c r="A71" s="27"/>
      <c r="B71" s="8"/>
      <c r="D71" s="142"/>
      <c r="E71" s="143"/>
      <c r="F71" s="143"/>
      <c r="G71" s="143"/>
      <c r="H71" s="143"/>
      <c r="I71" s="143"/>
      <c r="J71" s="143"/>
      <c r="K71" s="143"/>
      <c r="L71" s="143"/>
      <c r="M71" s="143"/>
      <c r="N71" s="143"/>
      <c r="O71" s="143"/>
      <c r="P71" s="144"/>
      <c r="S71" s="43"/>
      <c r="T71" s="26"/>
    </row>
    <row r="72" spans="1:22" ht="15" hidden="1" customHeight="1" x14ac:dyDescent="0.25">
      <c r="A72" s="27"/>
      <c r="B72" s="8"/>
      <c r="D72" s="44"/>
      <c r="E72" s="64"/>
      <c r="F72" s="64"/>
      <c r="G72" s="44"/>
      <c r="H72" s="64"/>
      <c r="I72" s="64"/>
      <c r="J72" s="71"/>
      <c r="K72" s="145"/>
      <c r="L72" s="146"/>
      <c r="M72" s="146"/>
      <c r="N72" s="146"/>
      <c r="O72" s="146"/>
      <c r="P72" s="160"/>
      <c r="R72" s="72"/>
      <c r="S72" s="43"/>
      <c r="T72" s="26"/>
    </row>
    <row r="73" spans="1:22" ht="8.25" hidden="1" customHeight="1" x14ac:dyDescent="0.25">
      <c r="A73" s="27"/>
      <c r="B73" s="6"/>
      <c r="C73" s="36"/>
      <c r="D73" s="73"/>
      <c r="E73" s="73"/>
      <c r="F73" s="73"/>
      <c r="G73" s="73"/>
      <c r="H73" s="73"/>
      <c r="I73" s="73"/>
      <c r="J73" s="73"/>
      <c r="K73" s="73"/>
      <c r="L73" s="73"/>
      <c r="M73" s="73"/>
      <c r="N73" s="73"/>
      <c r="O73" s="73"/>
      <c r="P73" s="73"/>
      <c r="Q73" s="36"/>
      <c r="R73" s="7"/>
      <c r="S73" s="38"/>
      <c r="T73" s="26"/>
    </row>
    <row r="74" spans="1:22" ht="18.75" hidden="1" x14ac:dyDescent="0.3">
      <c r="A74" s="27"/>
      <c r="B74" s="40"/>
      <c r="T74" s="26"/>
    </row>
    <row r="75" spans="1:22" ht="8.25" hidden="1" customHeight="1" x14ac:dyDescent="0.25">
      <c r="A75" s="27"/>
      <c r="B75" s="3"/>
      <c r="C75" s="31"/>
      <c r="D75" s="4"/>
      <c r="E75" s="31"/>
      <c r="F75" s="31"/>
      <c r="G75" s="4"/>
      <c r="H75" s="31"/>
      <c r="I75" s="31"/>
      <c r="J75" s="4"/>
      <c r="K75" s="31"/>
      <c r="L75" s="31"/>
      <c r="M75" s="4"/>
      <c r="N75" s="31"/>
      <c r="O75" s="31"/>
      <c r="P75" s="31"/>
      <c r="Q75" s="31"/>
      <c r="R75" s="5"/>
      <c r="S75" s="32"/>
      <c r="T75" s="26"/>
    </row>
    <row r="76" spans="1:22" ht="15" hidden="1" customHeight="1" x14ac:dyDescent="0.25">
      <c r="A76" s="27"/>
      <c r="B76" s="8"/>
      <c r="D76" s="145"/>
      <c r="E76" s="146"/>
      <c r="F76" s="146"/>
      <c r="G76" s="146"/>
      <c r="H76" s="160"/>
      <c r="I76" s="9"/>
      <c r="J76" s="9"/>
      <c r="K76" s="10"/>
      <c r="L76" s="145"/>
      <c r="M76" s="146"/>
      <c r="N76" s="146"/>
      <c r="O76" s="146"/>
      <c r="P76" s="160"/>
      <c r="R76" s="72"/>
      <c r="S76" s="43"/>
      <c r="T76" s="26"/>
    </row>
    <row r="77" spans="1:22" ht="15" hidden="1" customHeight="1" x14ac:dyDescent="0.25">
      <c r="A77" s="27"/>
      <c r="B77" s="8"/>
      <c r="D77" s="145"/>
      <c r="E77" s="146"/>
      <c r="F77" s="146"/>
      <c r="G77" s="146"/>
      <c r="H77" s="146"/>
      <c r="I77" s="146"/>
      <c r="J77" s="146"/>
      <c r="K77" s="146"/>
      <c r="L77" s="146"/>
      <c r="M77" s="146"/>
      <c r="N77" s="146"/>
      <c r="O77" s="146"/>
      <c r="P77" s="160"/>
      <c r="S77" s="43"/>
      <c r="T77" s="26"/>
    </row>
    <row r="78" spans="1:22" ht="15" hidden="1" customHeight="1" x14ac:dyDescent="0.25">
      <c r="A78" s="27"/>
      <c r="B78" s="8"/>
      <c r="D78" s="145"/>
      <c r="E78" s="146"/>
      <c r="F78" s="146"/>
      <c r="G78" s="146"/>
      <c r="H78" s="146"/>
      <c r="I78" s="146"/>
      <c r="J78" s="146"/>
      <c r="K78" s="146"/>
      <c r="L78" s="146"/>
      <c r="M78" s="146"/>
      <c r="N78" s="146"/>
      <c r="O78" s="146"/>
      <c r="P78" s="160"/>
      <c r="S78" s="43"/>
      <c r="T78" s="26"/>
    </row>
    <row r="79" spans="1:22" ht="8.25" hidden="1" customHeight="1" x14ac:dyDescent="0.25">
      <c r="A79" s="27"/>
      <c r="B79" s="6"/>
      <c r="C79" s="36"/>
      <c r="D79" s="73"/>
      <c r="E79" s="73"/>
      <c r="F79" s="73"/>
      <c r="G79" s="73"/>
      <c r="H79" s="73"/>
      <c r="I79" s="73"/>
      <c r="J79" s="73"/>
      <c r="K79" s="73"/>
      <c r="L79" s="73"/>
      <c r="M79" s="73"/>
      <c r="N79" s="73"/>
      <c r="O79" s="73"/>
      <c r="P79" s="73"/>
      <c r="Q79" s="36"/>
      <c r="R79" s="7"/>
      <c r="S79" s="38"/>
      <c r="T79" s="26"/>
    </row>
    <row r="80" spans="1:22" ht="16.5" hidden="1" customHeight="1" x14ac:dyDescent="0.3">
      <c r="A80" s="59"/>
      <c r="B80" s="74"/>
      <c r="C80" s="60"/>
      <c r="D80" s="75"/>
      <c r="E80" s="60"/>
      <c r="F80" s="60"/>
      <c r="G80" s="75"/>
      <c r="H80" s="60"/>
      <c r="I80" s="60"/>
      <c r="J80" s="75"/>
      <c r="K80" s="60"/>
      <c r="L80" s="60"/>
      <c r="M80" s="75"/>
      <c r="N80" s="60"/>
      <c r="O80" s="60"/>
      <c r="P80" s="60"/>
      <c r="Q80" s="60"/>
      <c r="R80" s="76"/>
      <c r="S80" s="60"/>
      <c r="T80" s="63"/>
    </row>
    <row r="81" spans="1:24" ht="16.5" hidden="1" customHeight="1" x14ac:dyDescent="0.3">
      <c r="A81" s="59"/>
      <c r="B81" s="77"/>
      <c r="C81" s="78"/>
      <c r="D81" s="79"/>
      <c r="E81" s="78"/>
      <c r="F81" s="78"/>
      <c r="G81" s="79"/>
      <c r="H81" s="78"/>
      <c r="I81" s="78"/>
      <c r="J81" s="79"/>
      <c r="K81" s="78"/>
      <c r="L81" s="78"/>
      <c r="M81" s="79"/>
      <c r="N81" s="78"/>
      <c r="O81" s="78"/>
      <c r="P81" s="78"/>
      <c r="Q81" s="78"/>
      <c r="R81" s="80"/>
      <c r="S81" s="81"/>
      <c r="T81" s="63"/>
    </row>
    <row r="82" spans="1:24" ht="15" hidden="1" customHeight="1" x14ac:dyDescent="0.25">
      <c r="A82" s="59"/>
      <c r="B82" s="82"/>
      <c r="C82" s="60"/>
      <c r="D82" s="44"/>
      <c r="E82" s="182"/>
      <c r="F82" s="183"/>
      <c r="G82" s="44"/>
      <c r="H82" s="182"/>
      <c r="I82" s="183"/>
      <c r="J82" s="44"/>
      <c r="K82" s="182"/>
      <c r="L82" s="183"/>
      <c r="M82" s="44"/>
      <c r="N82" s="182"/>
      <c r="O82" s="184"/>
      <c r="P82" s="184"/>
      <c r="Q82" s="60"/>
      <c r="R82" s="72"/>
      <c r="S82" s="62"/>
      <c r="T82" s="63"/>
    </row>
    <row r="83" spans="1:24" ht="8.25" hidden="1" customHeight="1" x14ac:dyDescent="0.25">
      <c r="A83" s="59"/>
      <c r="B83" s="83"/>
      <c r="C83" s="60"/>
      <c r="D83" s="75"/>
      <c r="E83" s="60"/>
      <c r="F83" s="60"/>
      <c r="G83" s="75"/>
      <c r="H83" s="60"/>
      <c r="I83" s="60"/>
      <c r="J83" s="75"/>
      <c r="K83" s="60"/>
      <c r="L83" s="60"/>
      <c r="M83" s="75"/>
      <c r="N83" s="60"/>
      <c r="O83" s="60"/>
      <c r="P83" s="60"/>
      <c r="Q83" s="60"/>
      <c r="R83" s="76"/>
      <c r="S83" s="62"/>
      <c r="T83" s="63"/>
    </row>
    <row r="84" spans="1:24" ht="17.25" hidden="1" customHeight="1" x14ac:dyDescent="0.25">
      <c r="A84" s="59"/>
      <c r="B84" s="82"/>
      <c r="C84" s="60"/>
      <c r="D84" s="44"/>
      <c r="E84" s="182"/>
      <c r="F84" s="183"/>
      <c r="G84" s="44"/>
      <c r="H84" s="182"/>
      <c r="I84" s="183"/>
      <c r="J84" s="44"/>
      <c r="K84" s="182"/>
      <c r="L84" s="183"/>
      <c r="M84" s="44"/>
      <c r="N84" s="182"/>
      <c r="O84" s="184"/>
      <c r="P84" s="184"/>
      <c r="Q84" s="60"/>
      <c r="R84" s="72"/>
      <c r="S84" s="62"/>
      <c r="T84" s="63"/>
    </row>
    <row r="85" spans="1:24" ht="11.25" hidden="1" customHeight="1" x14ac:dyDescent="0.25">
      <c r="A85" s="59"/>
      <c r="B85" s="84"/>
      <c r="C85" s="85"/>
      <c r="D85" s="86"/>
      <c r="E85" s="85"/>
      <c r="F85" s="85"/>
      <c r="G85" s="86"/>
      <c r="H85" s="85"/>
      <c r="I85" s="85"/>
      <c r="J85" s="86"/>
      <c r="K85" s="85"/>
      <c r="L85" s="85"/>
      <c r="M85" s="86"/>
      <c r="N85" s="85"/>
      <c r="O85" s="85"/>
      <c r="P85" s="85"/>
      <c r="Q85" s="85"/>
      <c r="R85" s="87"/>
      <c r="S85" s="88"/>
      <c r="T85" s="63"/>
    </row>
    <row r="86" spans="1:24" ht="18.75" x14ac:dyDescent="0.3">
      <c r="A86" s="27"/>
      <c r="B86" s="40" t="str">
        <f>VLOOKUP($D$12,$V$10:$AAB$11,52,FALSE)</f>
        <v>Información Bancaria</v>
      </c>
      <c r="T86" s="26"/>
    </row>
    <row r="87" spans="1:24" ht="8.25" customHeight="1" x14ac:dyDescent="0.25">
      <c r="A87" s="27"/>
      <c r="B87" s="41"/>
      <c r="C87" s="31"/>
      <c r="D87" s="4"/>
      <c r="E87" s="31"/>
      <c r="F87" s="31"/>
      <c r="G87" s="4"/>
      <c r="H87" s="31"/>
      <c r="I87" s="31"/>
      <c r="J87" s="4"/>
      <c r="K87" s="31"/>
      <c r="L87" s="31"/>
      <c r="M87" s="4"/>
      <c r="N87" s="31"/>
      <c r="O87" s="31"/>
      <c r="P87" s="31"/>
      <c r="Q87" s="31"/>
      <c r="R87" s="5"/>
      <c r="S87" s="32"/>
      <c r="T87" s="26"/>
    </row>
    <row r="88" spans="1:24" x14ac:dyDescent="0.25">
      <c r="A88" s="27"/>
      <c r="B88" s="8" t="str">
        <f>VLOOKUP($D$12,$V$10:$AAB$11,68,FALSE)</f>
        <v>Nombre Entidad Bancaria</v>
      </c>
      <c r="D88" s="173"/>
      <c r="E88" s="174"/>
      <c r="F88" s="174"/>
      <c r="G88" s="174"/>
      <c r="H88" s="175"/>
      <c r="I88" s="176" t="str">
        <f>VLOOKUP($D$12,$V$10:$AAB$11,53,FALSE)</f>
        <v>IBAN</v>
      </c>
      <c r="J88" s="177" t="str">
        <f>VLOOKUP($D$12,$V$10:$AAB$11,68,FALSE)</f>
        <v>Nombre Entidad Bancaria</v>
      </c>
      <c r="K88" s="152"/>
      <c r="L88" s="153"/>
      <c r="M88" s="153"/>
      <c r="N88" s="153"/>
      <c r="O88" s="153"/>
      <c r="P88" s="154"/>
      <c r="S88" s="43"/>
      <c r="T88" s="26"/>
      <c r="V88" s="14" t="s">
        <v>0</v>
      </c>
      <c r="W88" s="14" t="s">
        <v>162</v>
      </c>
      <c r="X88" s="14" t="s">
        <v>109</v>
      </c>
    </row>
    <row r="89" spans="1:24" x14ac:dyDescent="0.25">
      <c r="A89" s="27"/>
      <c r="B89" s="8" t="str">
        <f>VLOOKUP($D$12,$V$10:$AAB$11,69,FALSE)</f>
        <v>Domicilio banco</v>
      </c>
      <c r="D89" s="152"/>
      <c r="E89" s="153"/>
      <c r="F89" s="153"/>
      <c r="G89" s="153"/>
      <c r="H89" s="153"/>
      <c r="I89" s="153"/>
      <c r="J89" s="153"/>
      <c r="K89" s="154"/>
      <c r="L89" s="45" t="str">
        <f>VLOOKUP($D$12,$V$10:$AAB$11,54,FALSE)</f>
        <v>SWIFT</v>
      </c>
      <c r="M89" s="13"/>
      <c r="N89" s="152"/>
      <c r="O89" s="153"/>
      <c r="P89" s="154"/>
      <c r="S89" s="43"/>
      <c r="T89" s="26"/>
      <c r="V89" s="14" t="s">
        <v>1</v>
      </c>
      <c r="W89" s="14" t="s">
        <v>163</v>
      </c>
      <c r="X89" s="14" t="s">
        <v>149</v>
      </c>
    </row>
    <row r="90" spans="1:24" ht="8.25" customHeight="1" x14ac:dyDescent="0.25">
      <c r="A90" s="27"/>
      <c r="B90" s="58"/>
      <c r="C90" s="36"/>
      <c r="D90" s="37"/>
      <c r="E90" s="36"/>
      <c r="F90" s="36"/>
      <c r="G90" s="37"/>
      <c r="H90" s="36"/>
      <c r="I90" s="36"/>
      <c r="J90" s="37"/>
      <c r="K90" s="36"/>
      <c r="L90" s="36"/>
      <c r="M90" s="37"/>
      <c r="N90" s="36"/>
      <c r="O90" s="36"/>
      <c r="P90" s="36"/>
      <c r="Q90" s="36"/>
      <c r="R90" s="7"/>
      <c r="S90" s="38"/>
      <c r="T90" s="26"/>
    </row>
    <row r="91" spans="1:24" ht="18.75" x14ac:dyDescent="0.3">
      <c r="A91" s="27"/>
      <c r="B91" s="40" t="str">
        <f>VLOOKUP($D$12,$V$10:$AAB$11,55,FALSE)</f>
        <v>Comentarios Adicionales</v>
      </c>
      <c r="T91" s="26"/>
    </row>
    <row r="92" spans="1:24" ht="7.5" customHeight="1" x14ac:dyDescent="0.3">
      <c r="A92" s="27"/>
      <c r="B92" s="40"/>
      <c r="T92" s="26"/>
    </row>
    <row r="93" spans="1:24" ht="8.25" customHeight="1" x14ac:dyDescent="0.25">
      <c r="A93" s="27"/>
      <c r="B93" s="41"/>
      <c r="C93" s="31"/>
      <c r="D93" s="4"/>
      <c r="E93" s="31"/>
      <c r="F93" s="31"/>
      <c r="G93" s="4"/>
      <c r="H93" s="31"/>
      <c r="I93" s="31"/>
      <c r="J93" s="4"/>
      <c r="K93" s="31"/>
      <c r="L93" s="31"/>
      <c r="M93" s="4"/>
      <c r="N93" s="31"/>
      <c r="O93" s="31"/>
      <c r="P93" s="31"/>
      <c r="Q93" s="31"/>
      <c r="R93" s="5"/>
      <c r="S93" s="32"/>
      <c r="T93" s="26"/>
    </row>
    <row r="94" spans="1:24" x14ac:dyDescent="0.25">
      <c r="A94" s="27"/>
      <c r="B94" s="8" t="str">
        <f>VLOOKUP($D$12,$V$10:$AAB$11,56,FALSE)</f>
        <v>Comentarios</v>
      </c>
      <c r="D94" s="170"/>
      <c r="E94" s="171"/>
      <c r="F94" s="171"/>
      <c r="G94" s="171"/>
      <c r="H94" s="171"/>
      <c r="I94" s="171"/>
      <c r="J94" s="171"/>
      <c r="K94" s="171"/>
      <c r="L94" s="171"/>
      <c r="M94" s="171"/>
      <c r="N94" s="171"/>
      <c r="O94" s="171"/>
      <c r="P94" s="172"/>
      <c r="S94" s="43"/>
      <c r="T94" s="26"/>
    </row>
    <row r="95" spans="1:24" x14ac:dyDescent="0.25">
      <c r="A95" s="27"/>
      <c r="B95" s="8"/>
      <c r="D95" s="167"/>
      <c r="E95" s="168"/>
      <c r="F95" s="168"/>
      <c r="G95" s="168"/>
      <c r="H95" s="168"/>
      <c r="I95" s="168"/>
      <c r="J95" s="168"/>
      <c r="K95" s="168"/>
      <c r="L95" s="168"/>
      <c r="M95" s="168"/>
      <c r="N95" s="168"/>
      <c r="O95" s="168"/>
      <c r="P95" s="169"/>
      <c r="S95" s="43"/>
      <c r="T95" s="26"/>
    </row>
    <row r="96" spans="1:24" x14ac:dyDescent="0.25">
      <c r="A96" s="27"/>
      <c r="B96" s="58"/>
      <c r="C96" s="36"/>
      <c r="D96" s="37"/>
      <c r="E96" s="36"/>
      <c r="F96" s="36"/>
      <c r="G96" s="37"/>
      <c r="H96" s="36"/>
      <c r="I96" s="36"/>
      <c r="J96" s="37"/>
      <c r="K96" s="36"/>
      <c r="L96" s="36"/>
      <c r="M96" s="37"/>
      <c r="N96" s="36"/>
      <c r="O96" s="36"/>
      <c r="P96" s="36"/>
      <c r="Q96" s="36"/>
      <c r="R96" s="7"/>
      <c r="S96" s="38"/>
      <c r="T96" s="26"/>
    </row>
    <row r="97" spans="1:20" ht="19.5" customHeight="1" x14ac:dyDescent="0.3">
      <c r="A97" s="27"/>
      <c r="B97" s="40" t="str">
        <f>VLOOKUP($D$12,$V$10:$AAB$11,57,FALSE)</f>
        <v>Información Solicitante</v>
      </c>
      <c r="T97" s="26"/>
    </row>
    <row r="98" spans="1:20" x14ac:dyDescent="0.25">
      <c r="A98" s="27"/>
      <c r="B98" s="3"/>
      <c r="C98" s="31"/>
      <c r="D98" s="4"/>
      <c r="E98" s="31"/>
      <c r="F98" s="31"/>
      <c r="G98" s="4"/>
      <c r="H98" s="31"/>
      <c r="I98" s="31"/>
      <c r="J98" s="4"/>
      <c r="K98" s="31"/>
      <c r="L98" s="31"/>
      <c r="M98" s="4"/>
      <c r="N98" s="31"/>
      <c r="O98" s="31"/>
      <c r="P98" s="31"/>
      <c r="Q98" s="31"/>
      <c r="R98" s="5"/>
      <c r="S98" s="32"/>
      <c r="T98" s="26"/>
    </row>
    <row r="99" spans="1:20" x14ac:dyDescent="0.25">
      <c r="A99" s="27"/>
      <c r="B99" s="8" t="str">
        <f>VLOOKUP($D$12,$V$10:$AAB$11,58,FALSE)</f>
        <v>Solicitado por (email)</v>
      </c>
      <c r="D99" s="89"/>
      <c r="E99" s="90"/>
      <c r="F99" s="90"/>
      <c r="G99" s="90"/>
      <c r="H99" s="91"/>
      <c r="I99" s="92"/>
      <c r="J99" s="10" t="str">
        <f>VLOOKUP($D$12,$V$10:$AAB$11,59,FALSE)</f>
        <v>Fecha</v>
      </c>
      <c r="K99" s="89"/>
      <c r="L99" s="90"/>
      <c r="M99" s="90"/>
      <c r="N99" s="90"/>
      <c r="O99" s="90"/>
      <c r="P99" s="91"/>
      <c r="Q99" s="9"/>
      <c r="S99" s="43"/>
      <c r="T99" s="26"/>
    </row>
    <row r="100" spans="1:20" ht="8.25" customHeight="1" x14ac:dyDescent="0.25">
      <c r="A100" s="27"/>
      <c r="B100" s="58"/>
      <c r="C100" s="36"/>
      <c r="D100" s="37"/>
      <c r="E100" s="36"/>
      <c r="F100" s="36"/>
      <c r="G100" s="37"/>
      <c r="H100" s="36"/>
      <c r="I100" s="36"/>
      <c r="J100" s="37"/>
      <c r="K100" s="36"/>
      <c r="L100" s="36"/>
      <c r="M100" s="37"/>
      <c r="N100" s="36"/>
      <c r="O100" s="36"/>
      <c r="P100" s="36"/>
      <c r="Q100" s="36"/>
      <c r="R100" s="7"/>
      <c r="S100" s="38"/>
      <c r="T100" s="26"/>
    </row>
    <row r="101" spans="1:20" ht="8.25" customHeight="1" x14ac:dyDescent="0.25">
      <c r="A101" s="27"/>
      <c r="D101" s="13"/>
      <c r="G101" s="13"/>
      <c r="N101" s="1"/>
      <c r="O101" s="1"/>
      <c r="P101" s="1"/>
      <c r="Q101" s="1"/>
      <c r="T101" s="26"/>
    </row>
    <row r="102" spans="1:20" x14ac:dyDescent="0.25">
      <c r="A102" s="27"/>
      <c r="B102" s="13" t="s">
        <v>159</v>
      </c>
      <c r="D102" s="13"/>
      <c r="G102" s="12"/>
      <c r="H102" s="13" t="s">
        <v>160</v>
      </c>
      <c r="I102" s="92"/>
      <c r="J102" s="126"/>
      <c r="K102" s="13" t="s">
        <v>161</v>
      </c>
      <c r="M102" s="126"/>
      <c r="N102" s="1"/>
      <c r="O102" s="1"/>
      <c r="P102" s="1"/>
      <c r="Q102" s="1"/>
      <c r="T102" s="26"/>
    </row>
    <row r="103" spans="1:20" ht="15.75" thickBot="1" x14ac:dyDescent="0.3">
      <c r="A103" s="93"/>
      <c r="B103" s="94"/>
      <c r="C103" s="94"/>
      <c r="D103" s="95"/>
      <c r="E103" s="94"/>
      <c r="F103" s="94"/>
      <c r="G103" s="95"/>
      <c r="H103" s="94"/>
      <c r="I103" s="94"/>
      <c r="J103" s="95"/>
      <c r="K103" s="94"/>
      <c r="L103" s="94"/>
      <c r="M103" s="95"/>
      <c r="N103" s="94"/>
      <c r="O103" s="94"/>
      <c r="P103" s="94"/>
      <c r="Q103" s="94"/>
      <c r="R103" s="96"/>
      <c r="S103" s="94"/>
      <c r="T103" s="97"/>
    </row>
    <row r="104" spans="1:20" ht="18.75" hidden="1" x14ac:dyDescent="0.3">
      <c r="B104" s="40"/>
    </row>
    <row r="105" spans="1:20" ht="18.75" x14ac:dyDescent="0.3">
      <c r="B105" s="40" t="s">
        <v>158</v>
      </c>
    </row>
    <row r="106" spans="1:20" ht="15" customHeight="1" x14ac:dyDescent="0.25">
      <c r="A106" s="193" t="str">
        <f>VLOOKUP(D17,V21:AC24,8,FALSE)</f>
        <v xml:space="preserve">Conforme a la Ley Orgánica 15/1999, de 13 de diciembre, de Protección de Datos de Carácter Personal, (en adelante LOPD) y a la Ley 34/2002, de 11 de julio,  de Servicios de la Sociedad de la Información y Comercio Electrónico, le informamos que sus datos formarán parte del  fichero “clientes” del cual es responsable Total Freight Worldwide S.L. , cuya  finalidad es la gestión y administración de datos de clientes con el fin de prestar nuestros servicios.  Le informamos que sus datos serán tratados de acuerdo con nuestra política de privacidad y seguridad, según establece la LOPD y el Real Decreto 1720/2007 de 21 de diciembre. En caso que exista una modificación en sus datos, póngase en contacto con nosotros con el fin de actualizar los mismos. Igualmente le informamos que tiene la potestad para ejercitar los derechos de acceso, rectificación, cancelación y oposición, tal y como reconoce la LOPD. Para ejercitar estos derechos, y para cualquier aclaración, puede contactar con nosotros mediante correo electrónico a direccioninformatica@grupotranscoma.es  , haciendo referencia en el asunto del e-mail: “LOPD – TOTAL FREIGHT WORLDWIDE S.L.”.
</v>
      </c>
      <c r="B106" s="194"/>
      <c r="C106" s="194"/>
      <c r="D106" s="194"/>
      <c r="E106" s="194"/>
      <c r="F106" s="194"/>
      <c r="G106" s="194"/>
      <c r="H106" s="194"/>
      <c r="I106" s="194"/>
      <c r="J106" s="194"/>
      <c r="K106" s="194"/>
      <c r="L106" s="194"/>
      <c r="M106" s="194"/>
      <c r="N106" s="194"/>
      <c r="O106" s="194"/>
      <c r="P106" s="194"/>
      <c r="Q106" s="194"/>
      <c r="R106" s="194"/>
      <c r="S106" s="194"/>
      <c r="T106" s="195"/>
    </row>
    <row r="107" spans="1:20" x14ac:dyDescent="0.25">
      <c r="A107" s="196"/>
      <c r="B107" s="197"/>
      <c r="C107" s="197"/>
      <c r="D107" s="197"/>
      <c r="E107" s="197"/>
      <c r="F107" s="197"/>
      <c r="G107" s="197"/>
      <c r="H107" s="197"/>
      <c r="I107" s="197"/>
      <c r="J107" s="197"/>
      <c r="K107" s="197"/>
      <c r="L107" s="197"/>
      <c r="M107" s="197"/>
      <c r="N107" s="197"/>
      <c r="O107" s="197"/>
      <c r="P107" s="197"/>
      <c r="Q107" s="197"/>
      <c r="R107" s="197"/>
      <c r="S107" s="197"/>
      <c r="T107" s="198"/>
    </row>
    <row r="108" spans="1:20" x14ac:dyDescent="0.25">
      <c r="A108" s="196"/>
      <c r="B108" s="197"/>
      <c r="C108" s="197"/>
      <c r="D108" s="197"/>
      <c r="E108" s="197"/>
      <c r="F108" s="197"/>
      <c r="G108" s="197"/>
      <c r="H108" s="197"/>
      <c r="I108" s="197"/>
      <c r="J108" s="197"/>
      <c r="K108" s="197"/>
      <c r="L108" s="197"/>
      <c r="M108" s="197"/>
      <c r="N108" s="197"/>
      <c r="O108" s="197"/>
      <c r="P108" s="197"/>
      <c r="Q108" s="197"/>
      <c r="R108" s="197"/>
      <c r="S108" s="197"/>
      <c r="T108" s="198"/>
    </row>
    <row r="109" spans="1:20" x14ac:dyDescent="0.25">
      <c r="A109" s="196"/>
      <c r="B109" s="197"/>
      <c r="C109" s="197"/>
      <c r="D109" s="197"/>
      <c r="E109" s="197"/>
      <c r="F109" s="197"/>
      <c r="G109" s="197"/>
      <c r="H109" s="197"/>
      <c r="I109" s="197"/>
      <c r="J109" s="197"/>
      <c r="K109" s="197"/>
      <c r="L109" s="197"/>
      <c r="M109" s="197"/>
      <c r="N109" s="197"/>
      <c r="O109" s="197"/>
      <c r="P109" s="197"/>
      <c r="Q109" s="197"/>
      <c r="R109" s="197"/>
      <c r="S109" s="197"/>
      <c r="T109" s="198"/>
    </row>
    <row r="110" spans="1:20" x14ac:dyDescent="0.25">
      <c r="A110" s="196"/>
      <c r="B110" s="197"/>
      <c r="C110" s="197"/>
      <c r="D110" s="197"/>
      <c r="E110" s="197"/>
      <c r="F110" s="197"/>
      <c r="G110" s="197"/>
      <c r="H110" s="197"/>
      <c r="I110" s="197"/>
      <c r="J110" s="197"/>
      <c r="K110" s="197"/>
      <c r="L110" s="197"/>
      <c r="M110" s="197"/>
      <c r="N110" s="197"/>
      <c r="O110" s="197"/>
      <c r="P110" s="197"/>
      <c r="Q110" s="197"/>
      <c r="R110" s="197"/>
      <c r="S110" s="197"/>
      <c r="T110" s="198"/>
    </row>
    <row r="111" spans="1:20" hidden="1" x14ac:dyDescent="0.25">
      <c r="A111" s="196"/>
      <c r="B111" s="197"/>
      <c r="C111" s="197"/>
      <c r="D111" s="197"/>
      <c r="E111" s="197"/>
      <c r="F111" s="197"/>
      <c r="G111" s="197"/>
      <c r="H111" s="197"/>
      <c r="I111" s="197"/>
      <c r="J111" s="197"/>
      <c r="K111" s="197"/>
      <c r="L111" s="197"/>
      <c r="M111" s="197"/>
      <c r="N111" s="197"/>
      <c r="O111" s="197"/>
      <c r="P111" s="197"/>
      <c r="Q111" s="197"/>
      <c r="R111" s="197"/>
      <c r="S111" s="197"/>
      <c r="T111" s="198"/>
    </row>
    <row r="112" spans="1:20" ht="13.5" customHeight="1" x14ac:dyDescent="0.25">
      <c r="A112" s="199"/>
      <c r="B112" s="200"/>
      <c r="C112" s="200"/>
      <c r="D112" s="200"/>
      <c r="E112" s="200"/>
      <c r="F112" s="200"/>
      <c r="G112" s="200"/>
      <c r="H112" s="200"/>
      <c r="I112" s="200"/>
      <c r="J112" s="200"/>
      <c r="K112" s="200"/>
      <c r="L112" s="200"/>
      <c r="M112" s="200"/>
      <c r="N112" s="200"/>
      <c r="O112" s="200"/>
      <c r="P112" s="200"/>
      <c r="Q112" s="200"/>
      <c r="R112" s="200"/>
      <c r="S112" s="200"/>
      <c r="T112" s="201"/>
    </row>
    <row r="114" spans="1:102" ht="19.5" customHeight="1" x14ac:dyDescent="0.3">
      <c r="A114" s="40" t="str">
        <f>VLOOKUP($D$12,$V$10:$AAB$11,60,FALSE)</f>
        <v xml:space="preserve">Aprobación </v>
      </c>
      <c r="K114" s="40"/>
    </row>
    <row r="115" spans="1:102" ht="15" customHeight="1" x14ac:dyDescent="0.25">
      <c r="A115" s="3" t="str">
        <f>VLOOKUP($D$12,$V$10:$AAB$11,61,FALSE)</f>
        <v>Proveedor</v>
      </c>
      <c r="B115" s="31"/>
      <c r="C115" s="98"/>
      <c r="D115" s="99"/>
      <c r="E115" s="100" t="str">
        <f>VLOOKUP($D$12,$V$10:$AAB$11,70,FALSE)</f>
        <v>Banco</v>
      </c>
      <c r="F115" s="31"/>
      <c r="G115" s="31"/>
      <c r="H115" s="32"/>
      <c r="I115" s="3" t="str">
        <f>VLOOKUP($D$12,$V$10:$AAB$11,62,FALSE)</f>
        <v>Comercial / Empleado</v>
      </c>
      <c r="J115" s="31"/>
      <c r="K115" s="31"/>
      <c r="L115" s="101"/>
      <c r="M115" s="102" t="str">
        <f>VLOOKUP($D$12,$V$10:$AAB$11,63,FALSE)</f>
        <v>Comité Riesgos</v>
      </c>
      <c r="N115" s="103"/>
      <c r="O115" s="103"/>
      <c r="P115" s="103"/>
      <c r="Q115" s="103"/>
      <c r="R115" s="103"/>
      <c r="S115" s="103"/>
      <c r="T115" s="32"/>
    </row>
    <row r="116" spans="1:102" x14ac:dyDescent="0.25">
      <c r="A116" s="47"/>
      <c r="D116" s="104"/>
      <c r="H116" s="43"/>
      <c r="I116" s="47"/>
      <c r="K116" s="105"/>
      <c r="L116" s="106"/>
      <c r="M116" s="107"/>
      <c r="N116" s="105"/>
      <c r="O116" s="105"/>
      <c r="P116" s="105"/>
      <c r="Q116" s="105"/>
      <c r="R116" s="105"/>
      <c r="S116" s="105"/>
      <c r="T116" s="43"/>
    </row>
    <row r="117" spans="1:102" x14ac:dyDescent="0.25">
      <c r="A117" s="47"/>
      <c r="D117" s="104"/>
      <c r="H117" s="43"/>
      <c r="I117" s="47"/>
      <c r="K117" s="108"/>
      <c r="L117" s="106"/>
      <c r="M117" s="107"/>
      <c r="N117" s="105"/>
      <c r="O117" s="109"/>
      <c r="P117" s="105"/>
      <c r="Q117" s="105"/>
      <c r="R117" s="105"/>
      <c r="S117" s="105"/>
      <c r="T117" s="43"/>
    </row>
    <row r="118" spans="1:102" x14ac:dyDescent="0.25">
      <c r="A118" s="47"/>
      <c r="D118" s="104"/>
      <c r="H118" s="43"/>
      <c r="I118" s="47"/>
      <c r="K118" s="105"/>
      <c r="L118" s="106"/>
      <c r="M118" s="107"/>
      <c r="N118" s="105"/>
      <c r="O118" s="105"/>
      <c r="P118" s="105"/>
      <c r="Q118" s="105"/>
      <c r="R118" s="105"/>
      <c r="S118" s="105"/>
      <c r="T118" s="43"/>
    </row>
    <row r="119" spans="1:102" x14ac:dyDescent="0.25">
      <c r="A119" s="58"/>
      <c r="B119" s="36"/>
      <c r="C119" s="36"/>
      <c r="D119" s="110"/>
      <c r="E119" s="36"/>
      <c r="F119" s="36"/>
      <c r="G119" s="37"/>
      <c r="H119" s="38"/>
      <c r="I119" s="58"/>
      <c r="J119" s="37"/>
      <c r="K119" s="111"/>
      <c r="L119" s="112"/>
      <c r="M119" s="113"/>
      <c r="N119" s="111"/>
      <c r="O119" s="111"/>
      <c r="P119" s="111"/>
      <c r="Q119" s="111"/>
      <c r="R119" s="111"/>
      <c r="S119" s="111"/>
      <c r="T119" s="38"/>
    </row>
    <row r="120" spans="1:102" x14ac:dyDescent="0.25">
      <c r="A120" s="114" t="str">
        <f>VLOOKUP($D$12,$V$10:$AAB$11,71,FALSE)</f>
        <v>Nombre Completo:</v>
      </c>
      <c r="C120" s="135"/>
      <c r="D120" s="136"/>
      <c r="E120" s="136"/>
      <c r="F120" s="136"/>
      <c r="G120" s="137"/>
    </row>
    <row r="121" spans="1:102" x14ac:dyDescent="0.25">
      <c r="A121" s="114" t="str">
        <f>VLOOKUP($D$12,$V$10:$AAB$11,72,FALSE)</f>
        <v>DNI Nº:</v>
      </c>
      <c r="C121" s="135"/>
      <c r="D121" s="136"/>
      <c r="E121" s="136"/>
      <c r="F121" s="136"/>
      <c r="G121" s="137"/>
    </row>
    <row r="122" spans="1:102" x14ac:dyDescent="0.25">
      <c r="A122" s="114" t="str">
        <f>VLOOKUP($D$12,$V$10:$AAB$11,73,FALSE)</f>
        <v>Cargo:</v>
      </c>
      <c r="C122" s="135"/>
      <c r="D122" s="136"/>
      <c r="E122" s="136"/>
      <c r="F122" s="136"/>
      <c r="G122" s="137"/>
    </row>
    <row r="123" spans="1:102" x14ac:dyDescent="0.25">
      <c r="A123" s="114" t="s">
        <v>123</v>
      </c>
    </row>
    <row r="124" spans="1:102" ht="48.75" customHeight="1" x14ac:dyDescent="0.25">
      <c r="A124" s="166" t="str">
        <f>VLOOKUP($D$12,$V$10:$AAB$11,74,FALSE)</f>
        <v>El firmante declara subsistentes las facultades con las que interviene que en modo alguno les han sido revocadas, modificadas ni suspendidas, y, en calidad con la que actúan, así mismo confirma que tiene poderes suficientes para la firma del presente formulario/autorización. Estos datos serán utilizados con la finalidad descrita en el presente documento y que nuestra relación jurídico mercantil obliga, y que serán cedidos a las entidades bancarias actuantes.</v>
      </c>
      <c r="B124" s="166"/>
      <c r="C124" s="166"/>
      <c r="D124" s="166"/>
      <c r="E124" s="166"/>
      <c r="F124" s="166"/>
      <c r="G124" s="166"/>
      <c r="H124" s="166"/>
      <c r="I124" s="166"/>
      <c r="J124" s="166"/>
      <c r="K124" s="166"/>
      <c r="L124" s="166"/>
      <c r="M124" s="166"/>
      <c r="N124" s="166"/>
      <c r="O124" s="166"/>
      <c r="P124" s="166"/>
      <c r="Q124" s="166"/>
      <c r="R124" s="166"/>
      <c r="S124" s="166"/>
      <c r="T124" s="166"/>
    </row>
    <row r="125" spans="1:102" x14ac:dyDescent="0.25">
      <c r="CW125" s="14" t="s">
        <v>0</v>
      </c>
      <c r="CX125" s="14" t="s">
        <v>146</v>
      </c>
    </row>
    <row r="126" spans="1:102" x14ac:dyDescent="0.25">
      <c r="T126" s="115" t="s">
        <v>150</v>
      </c>
      <c r="CW126" s="14" t="s">
        <v>1</v>
      </c>
      <c r="CX126" s="14" t="s">
        <v>147</v>
      </c>
    </row>
    <row r="127" spans="1:102" x14ac:dyDescent="0.25">
      <c r="A127" s="45" t="s">
        <v>180</v>
      </c>
    </row>
  </sheetData>
  <sheetProtection selectLockedCells="1"/>
  <protectedRanges>
    <protectedRange algorithmName="SHA-512" hashValue="fC6NxKdqCrlNErtPODeLML/p70dEJP+/sA1BEza8Aj69+WYuKQ8fGpaEwCeCKesMLpPiPxF2JolVwUWCMG0zYw==" saltValue="q/nps7eXaBFQDK3dbITX2w==" spinCount="100000" sqref="B50:S67" name="Rango1"/>
  </protectedRanges>
  <dataConsolidate/>
  <mergeCells count="65">
    <mergeCell ref="C120:G120"/>
    <mergeCell ref="D76:H76"/>
    <mergeCell ref="D77:P77"/>
    <mergeCell ref="D78:P78"/>
    <mergeCell ref="D89:K89"/>
    <mergeCell ref="K82:L82"/>
    <mergeCell ref="N89:P89"/>
    <mergeCell ref="K88:P88"/>
    <mergeCell ref="C121:G121"/>
    <mergeCell ref="A10:T10"/>
    <mergeCell ref="D12:E12"/>
    <mergeCell ref="D17:P17"/>
    <mergeCell ref="L40:P40"/>
    <mergeCell ref="D40:J40"/>
    <mergeCell ref="D39:P39"/>
    <mergeCell ref="D32:H32"/>
    <mergeCell ref="D33:P33"/>
    <mergeCell ref="D35:P35"/>
    <mergeCell ref="D36:P36"/>
    <mergeCell ref="D38:G38"/>
    <mergeCell ref="A106:T112"/>
    <mergeCell ref="E84:F84"/>
    <mergeCell ref="M63:N63"/>
    <mergeCell ref="K72:P72"/>
    <mergeCell ref="A124:T124"/>
    <mergeCell ref="D95:P95"/>
    <mergeCell ref="D61:G61"/>
    <mergeCell ref="D94:P94"/>
    <mergeCell ref="D88:H88"/>
    <mergeCell ref="I88:J88"/>
    <mergeCell ref="B65:S65"/>
    <mergeCell ref="B62:B63"/>
    <mergeCell ref="H84:I84"/>
    <mergeCell ref="K84:L84"/>
    <mergeCell ref="N84:P84"/>
    <mergeCell ref="E82:F82"/>
    <mergeCell ref="H82:I82"/>
    <mergeCell ref="N82:P82"/>
    <mergeCell ref="L76:P76"/>
    <mergeCell ref="C122:G122"/>
    <mergeCell ref="D71:P71"/>
    <mergeCell ref="D51:P51"/>
    <mergeCell ref="D57:P57"/>
    <mergeCell ref="D37:P37"/>
    <mergeCell ref="D70:P70"/>
    <mergeCell ref="I56:P56"/>
    <mergeCell ref="I38:P38"/>
    <mergeCell ref="D42:H42"/>
    <mergeCell ref="J42:L42"/>
    <mergeCell ref="D55:P55"/>
    <mergeCell ref="J50:K50"/>
    <mergeCell ref="D49:P49"/>
    <mergeCell ref="D45:P45"/>
    <mergeCell ref="D52:I52"/>
    <mergeCell ref="D50:I50"/>
    <mergeCell ref="M50:P50"/>
    <mergeCell ref="D44:P44"/>
    <mergeCell ref="P6:S6"/>
    <mergeCell ref="M6:N6"/>
    <mergeCell ref="K6:L6"/>
    <mergeCell ref="J63:K63"/>
    <mergeCell ref="C6:J6"/>
    <mergeCell ref="L32:P32"/>
    <mergeCell ref="B7:C7"/>
    <mergeCell ref="D43:P43"/>
  </mergeCells>
  <conditionalFormatting sqref="C13">
    <cfRule type="cellIs" dxfId="59" priority="11" stopIfTrue="1" operator="equal">
      <formula>"This request has been completed correctly !"</formula>
    </cfRule>
    <cfRule type="cellIs" dxfId="58" priority="10" stopIfTrue="1" operator="equal">
      <formula>"This request is not complete and can not be forwarded to the Master Data team !"</formula>
    </cfRule>
  </conditionalFormatting>
  <conditionalFormatting sqref="R13">
    <cfRule type="cellIs" dxfId="57" priority="33" stopIfTrue="1" operator="equal">
      <formula>"BL"</formula>
    </cfRule>
    <cfRule type="cellIs" dxfId="56" priority="34" stopIfTrue="1" operator="equal">
      <formula>"ER"</formula>
    </cfRule>
    <cfRule type="cellIs" dxfId="55" priority="35" stopIfTrue="1" operator="equal">
      <formula>"OK"</formula>
    </cfRule>
  </conditionalFormatting>
  <conditionalFormatting sqref="R17 R32:R33 R35 R38 R99">
    <cfRule type="cellIs" dxfId="54" priority="137" stopIfTrue="1" operator="equal">
      <formula>"OK"</formula>
    </cfRule>
  </conditionalFormatting>
  <conditionalFormatting sqref="R17">
    <cfRule type="cellIs" dxfId="53" priority="131" stopIfTrue="1" operator="equal">
      <formula>"BL"</formula>
    </cfRule>
  </conditionalFormatting>
  <conditionalFormatting sqref="R21">
    <cfRule type="cellIs" dxfId="52" priority="117" stopIfTrue="1" operator="equal">
      <formula>"ER"</formula>
    </cfRule>
    <cfRule type="cellIs" dxfId="51" priority="116" stopIfTrue="1" operator="equal">
      <formula>"BL"</formula>
    </cfRule>
    <cfRule type="cellIs" dxfId="50" priority="118" stopIfTrue="1" operator="equal">
      <formula>"OK"</formula>
    </cfRule>
  </conditionalFormatting>
  <conditionalFormatting sqref="R23">
    <cfRule type="cellIs" dxfId="49" priority="112" stopIfTrue="1" operator="equal">
      <formula>"OK"</formula>
    </cfRule>
    <cfRule type="cellIs" dxfId="48" priority="111" stopIfTrue="1" operator="equal">
      <formula>"ER"</formula>
    </cfRule>
    <cfRule type="cellIs" dxfId="47" priority="110" stopIfTrue="1" operator="equal">
      <formula>"BL"</formula>
    </cfRule>
  </conditionalFormatting>
  <conditionalFormatting sqref="R25">
    <cfRule type="cellIs" dxfId="46" priority="25" stopIfTrue="1" operator="equal">
      <formula>"ER"</formula>
    </cfRule>
    <cfRule type="cellIs" dxfId="45" priority="26" stopIfTrue="1" operator="equal">
      <formula>"OK"</formula>
    </cfRule>
    <cfRule type="cellIs" dxfId="44" priority="24" stopIfTrue="1" operator="equal">
      <formula>"BL"</formula>
    </cfRule>
  </conditionalFormatting>
  <conditionalFormatting sqref="R27">
    <cfRule type="cellIs" dxfId="43" priority="21" stopIfTrue="1" operator="equal">
      <formula>"BL"</formula>
    </cfRule>
  </conditionalFormatting>
  <conditionalFormatting sqref="R27:R28">
    <cfRule type="cellIs" dxfId="42" priority="23" stopIfTrue="1" operator="equal">
      <formula>"OK"</formula>
    </cfRule>
    <cfRule type="cellIs" dxfId="41" priority="22" stopIfTrue="1" operator="equal">
      <formula>"ER"</formula>
    </cfRule>
  </conditionalFormatting>
  <conditionalFormatting sqref="R32:R33 R35 R38 R99 R17">
    <cfRule type="cellIs" dxfId="40" priority="136" stopIfTrue="1" operator="equal">
      <formula>"ER"</formula>
    </cfRule>
  </conditionalFormatting>
  <conditionalFormatting sqref="R32:R33 R35 R38 R99">
    <cfRule type="cellIs" dxfId="39" priority="135" stopIfTrue="1" operator="equal">
      <formula>"BL"</formula>
    </cfRule>
  </conditionalFormatting>
  <conditionalFormatting sqref="R40">
    <cfRule type="cellIs" dxfId="38" priority="74" stopIfTrue="1" operator="equal">
      <formula>"BL"</formula>
    </cfRule>
    <cfRule type="cellIs" dxfId="37" priority="75" stopIfTrue="1" operator="equal">
      <formula>"ER"</formula>
    </cfRule>
    <cfRule type="cellIs" dxfId="36" priority="76" stopIfTrue="1" operator="equal">
      <formula>"OK"</formula>
    </cfRule>
  </conditionalFormatting>
  <conditionalFormatting sqref="R42:R45">
    <cfRule type="cellIs" dxfId="35" priority="27" stopIfTrue="1" operator="equal">
      <formula>"BL"</formula>
    </cfRule>
    <cfRule type="cellIs" dxfId="34" priority="28" stopIfTrue="1" operator="equal">
      <formula>"ER"</formula>
    </cfRule>
    <cfRule type="cellIs" dxfId="33" priority="29" stopIfTrue="1" operator="equal">
      <formula>"OK"</formula>
    </cfRule>
  </conditionalFormatting>
  <conditionalFormatting sqref="R49:R52">
    <cfRule type="cellIs" dxfId="32" priority="59" stopIfTrue="1" operator="equal">
      <formula>"BL"</formula>
    </cfRule>
    <cfRule type="cellIs" dxfId="31" priority="60" stopIfTrue="1" operator="equal">
      <formula>"ER"</formula>
    </cfRule>
    <cfRule type="cellIs" dxfId="30" priority="61" stopIfTrue="1" operator="equal">
      <formula>"OK"</formula>
    </cfRule>
  </conditionalFormatting>
  <conditionalFormatting sqref="R55">
    <cfRule type="cellIs" dxfId="29" priority="105" stopIfTrue="1" operator="equal">
      <formula>"ER"</formula>
    </cfRule>
    <cfRule type="cellIs" dxfId="28" priority="106" stopIfTrue="1" operator="equal">
      <formula>"OK"</formula>
    </cfRule>
    <cfRule type="cellIs" dxfId="27" priority="104" stopIfTrue="1" operator="equal">
      <formula>"BL"</formula>
    </cfRule>
  </conditionalFormatting>
  <conditionalFormatting sqref="R57">
    <cfRule type="cellIs" dxfId="26" priority="100" stopIfTrue="1" operator="equal">
      <formula>"OK"</formula>
    </cfRule>
    <cfRule type="cellIs" dxfId="25" priority="99" stopIfTrue="1" operator="equal">
      <formula>"ER"</formula>
    </cfRule>
    <cfRule type="cellIs" dxfId="24" priority="98" stopIfTrue="1" operator="equal">
      <formula>"BL"</formula>
    </cfRule>
  </conditionalFormatting>
  <conditionalFormatting sqref="R61:R64">
    <cfRule type="cellIs" dxfId="23" priority="13" stopIfTrue="1" operator="equal">
      <formula>"ER"</formula>
    </cfRule>
    <cfRule type="cellIs" dxfId="22" priority="14" stopIfTrue="1" operator="equal">
      <formula>"OK"</formula>
    </cfRule>
    <cfRule type="cellIs" dxfId="21" priority="12" stopIfTrue="1" operator="equal">
      <formula>"BL"</formula>
    </cfRule>
  </conditionalFormatting>
  <conditionalFormatting sqref="R66">
    <cfRule type="cellIs" dxfId="20" priority="122" stopIfTrue="1" operator="equal">
      <formula>"BL"</formula>
    </cfRule>
    <cfRule type="cellIs" dxfId="19" priority="123" stopIfTrue="1" operator="equal">
      <formula>"ER"</formula>
    </cfRule>
    <cfRule type="cellIs" dxfId="18" priority="124" stopIfTrue="1" operator="equal">
      <formula>"OK"</formula>
    </cfRule>
  </conditionalFormatting>
  <conditionalFormatting sqref="R72">
    <cfRule type="cellIs" dxfId="17" priority="64" stopIfTrue="1" operator="equal">
      <formula>"OK"</formula>
    </cfRule>
    <cfRule type="cellIs" dxfId="16" priority="63" stopIfTrue="1" operator="equal">
      <formula>"ER"</formula>
    </cfRule>
    <cfRule type="cellIs" dxfId="15" priority="62" stopIfTrue="1" operator="equal">
      <formula>"BL"</formula>
    </cfRule>
  </conditionalFormatting>
  <conditionalFormatting sqref="R76">
    <cfRule type="cellIs" dxfId="14" priority="65" stopIfTrue="1" operator="equal">
      <formula>"BL"</formula>
    </cfRule>
    <cfRule type="cellIs" dxfId="13" priority="67" stopIfTrue="1" operator="equal">
      <formula>"OK"</formula>
    </cfRule>
    <cfRule type="cellIs" dxfId="12" priority="66" stopIfTrue="1" operator="equal">
      <formula>"ER"</formula>
    </cfRule>
  </conditionalFormatting>
  <conditionalFormatting sqref="R82">
    <cfRule type="cellIs" dxfId="11" priority="81" stopIfTrue="1" operator="equal">
      <formula>"ER"</formula>
    </cfRule>
    <cfRule type="cellIs" dxfId="10" priority="82" stopIfTrue="1" operator="equal">
      <formula>"OK"</formula>
    </cfRule>
    <cfRule type="cellIs" dxfId="9" priority="80" stopIfTrue="1" operator="equal">
      <formula>"BL"</formula>
    </cfRule>
  </conditionalFormatting>
  <conditionalFormatting sqref="R84">
    <cfRule type="cellIs" dxfId="8" priority="79" stopIfTrue="1" operator="equal">
      <formula>"OK"</formula>
    </cfRule>
    <cfRule type="cellIs" dxfId="7" priority="78" stopIfTrue="1" operator="equal">
      <formula>"ER"</formula>
    </cfRule>
    <cfRule type="cellIs" dxfId="6" priority="77" stopIfTrue="1" operator="equal">
      <formula>"BL"</formula>
    </cfRule>
  </conditionalFormatting>
  <conditionalFormatting sqref="R88:R89">
    <cfRule type="cellIs" dxfId="5" priority="7" stopIfTrue="1" operator="equal">
      <formula>"OK"</formula>
    </cfRule>
    <cfRule type="cellIs" dxfId="4" priority="6" stopIfTrue="1" operator="equal">
      <formula>"ER"</formula>
    </cfRule>
    <cfRule type="cellIs" dxfId="3" priority="5" stopIfTrue="1" operator="equal">
      <formula>"BL"</formula>
    </cfRule>
  </conditionalFormatting>
  <conditionalFormatting sqref="R102">
    <cfRule type="cellIs" dxfId="2" priority="1" stopIfTrue="1" operator="equal">
      <formula>"BL"</formula>
    </cfRule>
    <cfRule type="cellIs" dxfId="1" priority="2" stopIfTrue="1" operator="equal">
      <formula>"ER"</formula>
    </cfRule>
    <cfRule type="cellIs" dxfId="0" priority="3" stopIfTrue="1" operator="equal">
      <formula>"OK"</formula>
    </cfRule>
  </conditionalFormatting>
  <dataValidations count="7">
    <dataValidation type="list" allowBlank="1" showInputMessage="1" showErrorMessage="1" sqref="D12:E12" xr:uid="{00000000-0002-0000-0000-000000000000}">
      <formula1>$V$10:$V$11</formula1>
    </dataValidation>
    <dataValidation type="list" allowBlank="1" showInputMessage="1" showErrorMessage="1" sqref="D17:P17" xr:uid="{00000000-0002-0000-0000-000001000000}">
      <formula1>$V$12:$V$16</formula1>
    </dataValidation>
    <dataValidation type="list" allowBlank="1" showInputMessage="1" showErrorMessage="1" sqref="D21 M102 J102 D23 D25 D27 G21 G23 G25 G27 J25 G66 G56 M25 M62 D56 D62:D63 J62 D66 G62:G63" xr:uid="{00000000-0002-0000-0000-000002000000}">
      <formula1>$V$18:$V$19</formula1>
    </dataValidation>
    <dataValidation type="list" allowBlank="1" showInputMessage="1" showErrorMessage="1" sqref="D50:I50" xr:uid="{00000000-0002-0000-0000-000003000000}">
      <formula1>$CH$50:$CH$54</formula1>
    </dataValidation>
    <dataValidation type="list" allowBlank="1" showInputMessage="1" showErrorMessage="1" sqref="L50" xr:uid="{00000000-0002-0000-0000-000004000000}">
      <formula1>$CJ$50:$CJ$56</formula1>
    </dataValidation>
    <dataValidation type="list" allowBlank="1" showInputMessage="1" showErrorMessage="1" sqref="J63:K63" xr:uid="{00000000-0002-0000-0000-000005000000}">
      <formula1>$V$55:$V$57</formula1>
    </dataValidation>
    <dataValidation type="list" showDropDown="1" showInputMessage="1" showErrorMessage="1" sqref="D64 G64" xr:uid="{00000000-0002-0000-0000-000006000000}">
      <formula1>$V$18:$V$19</formula1>
    </dataValidation>
  </dataValidations>
  <hyperlinks>
    <hyperlink ref="B6" r:id="rId1" xr:uid="{00000000-0004-0000-0000-000000000000}"/>
    <hyperlink ref="B7" r:id="rId2" xr:uid="{00000000-0004-0000-0000-000001000000}"/>
  </hyperlinks>
  <pageMargins left="0.23622047244094491" right="0" top="0" bottom="0.74803149606299213" header="0.31496062992125984" footer="0.31496062992125984"/>
  <pageSetup paperSize="9" scale="50" orientation="portrait" r:id="rId3"/>
  <colBreaks count="1" manualBreakCount="1">
    <brk id="20" max="137" man="1"/>
  </colBreaks>
  <ignoredErrors>
    <ignoredError sqref="K40 J50" unlocked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Hoja1</vt:lpstr>
      <vt:lpstr>Hoja1!Àrea_d'impressió</vt:lpstr>
    </vt:vector>
  </TitlesOfParts>
  <Company>Grupo Transcoma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smarco</dc:creator>
  <cp:lastModifiedBy>Fatima Saoud | TFW</cp:lastModifiedBy>
  <cp:lastPrinted>2016-08-19T07:47:53Z</cp:lastPrinted>
  <dcterms:created xsi:type="dcterms:W3CDTF">2013-11-19T12:03:08Z</dcterms:created>
  <dcterms:modified xsi:type="dcterms:W3CDTF">2024-02-19T12:15:14Z</dcterms:modified>
</cp:coreProperties>
</file>